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PAU\ICBF\Procesos\SONSON, RIOSUCIO Y MANIZALES\Radicado\"/>
    </mc:Choice>
  </mc:AlternateContent>
  <bookViews>
    <workbookView xWindow="0" yWindow="0" windowWidth="24000" windowHeight="9735"/>
  </bookViews>
  <sheets>
    <sheet name="MANIZALES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4" i="6" l="1"/>
  <c r="I72" i="6"/>
  <c r="O66" i="6"/>
  <c r="O65" i="6"/>
  <c r="J65" i="6"/>
  <c r="I65" i="6"/>
  <c r="O64" i="6"/>
  <c r="Q65" i="6" s="1"/>
  <c r="S59" i="6"/>
  <c r="K55" i="6"/>
  <c r="Q54" i="6"/>
  <c r="J49" i="6"/>
  <c r="I47" i="6"/>
  <c r="O41" i="6"/>
  <c r="O40" i="6"/>
  <c r="J40" i="6"/>
  <c r="I40" i="6"/>
  <c r="O39" i="6"/>
  <c r="Q40" i="6" s="1"/>
  <c r="S34" i="6"/>
  <c r="K30" i="6"/>
  <c r="Q29" i="6"/>
  <c r="N47" i="6" l="1"/>
  <c r="I43" i="6"/>
  <c r="I46" i="6" s="1"/>
  <c r="J43" i="6"/>
  <c r="T74" i="6"/>
  <c r="J68" i="6"/>
  <c r="N72" i="6"/>
  <c r="I68" i="6"/>
  <c r="I71" i="6" s="1"/>
  <c r="J24" i="6"/>
  <c r="I22" i="6"/>
  <c r="Q21" i="6"/>
  <c r="Q20" i="6"/>
  <c r="Q18" i="6"/>
  <c r="S16" i="6"/>
  <c r="N16" i="6"/>
  <c r="U15" i="6"/>
  <c r="J15" i="6"/>
  <c r="I15" i="6"/>
  <c r="P6" i="6"/>
  <c r="K6" i="6"/>
  <c r="S21" i="6" l="1"/>
  <c r="N22" i="6" l="1"/>
  <c r="P22" i="6" s="1"/>
  <c r="I18" i="6"/>
  <c r="I21" i="6" s="1"/>
  <c r="J18" i="6"/>
</calcChain>
</file>

<file path=xl/sharedStrings.xml><?xml version="1.0" encoding="utf-8"?>
<sst xmlns="http://schemas.openxmlformats.org/spreadsheetml/2006/main" count="186" uniqueCount="68">
  <si>
    <t>1. ETAPA I. ESTUDIOS Y DISEÑOS, OBTENCIÓN DE LICENCIAS Y PERMISOS.</t>
  </si>
  <si>
    <t>DESCRIPCIÓN</t>
  </si>
  <si>
    <t>VALOR ANTES DE IVA</t>
  </si>
  <si>
    <t>IVA (19%)</t>
  </si>
  <si>
    <t>VALOR TOTAL</t>
  </si>
  <si>
    <t>Plena</t>
  </si>
  <si>
    <t>Licencias</t>
  </si>
  <si>
    <t>Total</t>
  </si>
  <si>
    <t>Mínimo</t>
  </si>
  <si>
    <t>Máximo</t>
  </si>
  <si>
    <t>VALOR DE LA ETAPA DE ESTUDIOS Y DISEÑOS, OBTENCIÓN DE LICENCIAS Y PERMISOS REQUERIDOS</t>
  </si>
  <si>
    <t>VALOR MÍNIMO</t>
  </si>
  <si>
    <t>VALOR MÁXIMO</t>
  </si>
  <si>
    <t>ÍTEM</t>
  </si>
  <si>
    <t>UNIDAD</t>
  </si>
  <si>
    <t>CANTIDAD</t>
  </si>
  <si>
    <t>PRECIO UNITARIO</t>
  </si>
  <si>
    <t>VALOR OFERTADO</t>
  </si>
  <si>
    <t>AULAS Y ZONAS ADMINISTRATIVAS</t>
  </si>
  <si>
    <r>
      <t>m</t>
    </r>
    <r>
      <rPr>
        <vertAlign val="superscript"/>
        <sz val="10"/>
        <color theme="1"/>
        <rFont val="Arial Narrow"/>
        <family val="2"/>
      </rPr>
      <t>2</t>
    </r>
  </si>
  <si>
    <t>ZONAS DE SERVICIOS</t>
  </si>
  <si>
    <t>CIRCULACIÓN CUBIERTA ABIERTA Y MUROS</t>
  </si>
  <si>
    <t>AREA LIBRE: ZONAS DURAS</t>
  </si>
  <si>
    <t>AREA LIBRE: ZONAS BLANDAS</t>
  </si>
  <si>
    <t>CERRAMIENTO PERIMETRAL</t>
  </si>
  <si>
    <t>ml</t>
  </si>
  <si>
    <t>VALOR COSTO DIRECTO (ANTES DE  AIU)</t>
  </si>
  <si>
    <t xml:space="preserve">En porcentaje </t>
  </si>
  <si>
    <t xml:space="preserve">Expresado en Pesos </t>
  </si>
  <si>
    <t>Administración (%)</t>
  </si>
  <si>
    <t>Imprevistos (%)</t>
  </si>
  <si>
    <t> % -</t>
  </si>
  <si>
    <t>Utilidad (%)</t>
  </si>
  <si>
    <t>% -</t>
  </si>
  <si>
    <t>IVA Sobre la Utilidad</t>
  </si>
  <si>
    <t>VALOR COSTOS INDIRECTOS</t>
  </si>
  <si>
    <t>VALOR OFERTADO ETAPA II  (costo directo + costo indirecto)</t>
  </si>
  <si>
    <t>RECEPCIÓN</t>
  </si>
  <si>
    <t>AULA 1</t>
  </si>
  <si>
    <t>AULA VIRTUAL</t>
  </si>
  <si>
    <t>SALA TALLERISTA</t>
  </si>
  <si>
    <t>SALA DE ESPERA</t>
  </si>
  <si>
    <t>COCINETA</t>
  </si>
  <si>
    <t>CUARTO DE ASEO</t>
  </si>
  <si>
    <t>BATERIA DE BAÑOS H</t>
  </si>
  <si>
    <t>BATERIA DE BAÑOS M</t>
  </si>
  <si>
    <t>BAÑOS DISCAPAC</t>
  </si>
  <si>
    <t>DEPOSITO</t>
  </si>
  <si>
    <t>AULAS Y ZONAS ADMI</t>
  </si>
  <si>
    <t>ZONA DE SERV</t>
  </si>
  <si>
    <t>CIRCULAC CUBIERTA</t>
  </si>
  <si>
    <t>REA LIBRE ZONS DURAS</t>
  </si>
  <si>
    <t>AREA LIBRE ZONAS BLANDAS</t>
  </si>
  <si>
    <t>AULA 2</t>
  </si>
  <si>
    <t>AUDITORIO + AREA SONIDO</t>
  </si>
  <si>
    <t xml:space="preserve">2. ETAPA II.  CONSTRUCCIÓN </t>
  </si>
  <si>
    <t>FORMATO 4 - OFERTA ECONÓMICA</t>
  </si>
  <si>
    <t xml:space="preserve">A. VALOR TOTAL DE LA OFERTA CENTRO SACUDETE (TIPO II) UBICADO EN MANIZALES, DEPARTAMENTO DE CALDAS(1 + 2) </t>
  </si>
  <si>
    <t xml:space="preserve"> A. CENTRO SACUDETE (TIPO II) UBICADO EN MANIZALES, DEPARTAMENTO DE CALDAS</t>
  </si>
  <si>
    <t>B. CENTRO SACUDETE  UBICADO EN RIOSUCIO, DEPARTAMENTO DE CALDAS</t>
  </si>
  <si>
    <t>3. ETAPA I. ESTUDIOS Y DISEÑOS, OBTENCIÓN DE LICENCIAS Y PERMISOS.</t>
  </si>
  <si>
    <t xml:space="preserve">4. ETAPA II.  CONSTRUCCIÓN Y PUESTA EN FUNCIONAMIENTO </t>
  </si>
  <si>
    <t>C. CENTRO SACUDETE  UBICADO EN SONSON, DEPARTAMENTO DE ANTIOQUIA</t>
  </si>
  <si>
    <t>5. ETAPA I. ESTUDIOS Y DISEÑOS, OBTENCIÓN DE LICENCIAS Y PERMISOS.</t>
  </si>
  <si>
    <t xml:space="preserve">6. ETAPA II.  CONSTRUCCIÓN Y PUESTA EN FUNCIONAMIENTO </t>
  </si>
  <si>
    <t xml:space="preserve">VALOR TOTAL DE LA OFERTA (A + B + C) </t>
  </si>
  <si>
    <t xml:space="preserve">B VALOR TOTAL DE LA OFERTA CENTRO SACUDETE  UBICADO EN RIOSUCIO, DEPARTAMENTO DE CALDAS (3 + 4) </t>
  </si>
  <si>
    <t xml:space="preserve">C. VALOR TOTAL DE LA OFERTA  CENTRO SACUDETE  UBICADO EN SONSON, DEPARTAMENTO DE ANTIOQUIA (5 + 6)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</si>
</sst>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_-* #,##0_-;\-* #,##0_-;_-* &quot;-&quot;??_-;_-@_-"/>
    <numFmt numFmtId="166" formatCode="_-&quot;$&quot;\ * #,##0.00_-;\-&quot;$&quot;\ * #,##0.0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vertAlign val="superscript"/>
      <sz val="10"/>
      <color theme="1"/>
      <name val="Arial Narrow"/>
      <family val="2"/>
    </font>
    <font>
      <sz val="9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44" fontId="4" fillId="0" borderId="12" xfId="2" applyNumberFormat="1" applyFont="1" applyBorder="1" applyAlignment="1">
      <alignment vertical="center" wrapText="1"/>
    </xf>
    <xf numFmtId="44" fontId="4" fillId="0" borderId="13" xfId="2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4" fontId="4" fillId="0" borderId="12" xfId="2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2" fontId="0" fillId="0" borderId="0" xfId="3" applyFont="1"/>
    <xf numFmtId="10" fontId="5" fillId="0" borderId="0" xfId="4" applyNumberFormat="1" applyFont="1" applyAlignment="1">
      <alignment horizontal="center" vertical="center"/>
    </xf>
    <xf numFmtId="6" fontId="9" fillId="0" borderId="0" xfId="0" applyNumberFormat="1" applyFont="1"/>
    <xf numFmtId="0" fontId="4" fillId="0" borderId="0" xfId="0" applyFont="1"/>
    <xf numFmtId="6" fontId="2" fillId="4" borderId="3" xfId="0" applyNumberFormat="1" applyFont="1" applyFill="1" applyBorder="1" applyAlignment="1">
      <alignment horizontal="right" vertical="center"/>
    </xf>
    <xf numFmtId="6" fontId="0" fillId="0" borderId="0" xfId="0" applyNumberFormat="1"/>
    <xf numFmtId="0" fontId="0" fillId="8" borderId="0" xfId="0" applyFill="1"/>
    <xf numFmtId="0" fontId="0" fillId="5" borderId="0" xfId="0" applyFill="1"/>
    <xf numFmtId="42" fontId="0" fillId="0" borderId="0" xfId="0" applyNumberFormat="1"/>
    <xf numFmtId="0" fontId="4" fillId="0" borderId="0" xfId="0" applyFont="1" applyBorder="1"/>
    <xf numFmtId="0" fontId="2" fillId="3" borderId="12" xfId="0" applyFont="1" applyFill="1" applyBorder="1" applyAlignment="1">
      <alignment horizontal="center" vertical="center" wrapText="1"/>
    </xf>
    <xf numFmtId="44" fontId="4" fillId="0" borderId="12" xfId="2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right" vertical="center" wrapText="1"/>
    </xf>
    <xf numFmtId="10" fontId="4" fillId="6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65" fontId="2" fillId="7" borderId="13" xfId="0" applyNumberFormat="1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66" fontId="4" fillId="0" borderId="13" xfId="3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6" fontId="2" fillId="0" borderId="13" xfId="0" applyNumberFormat="1" applyFont="1" applyBorder="1" applyAlignment="1">
      <alignment horizontal="right" vertical="center" wrapText="1"/>
    </xf>
    <xf numFmtId="0" fontId="4" fillId="0" borderId="18" xfId="0" applyFont="1" applyBorder="1"/>
    <xf numFmtId="0" fontId="4" fillId="0" borderId="19" xfId="0" applyFont="1" applyBorder="1"/>
    <xf numFmtId="0" fontId="2" fillId="7" borderId="20" xfId="0" applyFont="1" applyFill="1" applyBorder="1" applyAlignment="1">
      <alignment horizontal="center" vertical="center" wrapText="1"/>
    </xf>
    <xf numFmtId="166" fontId="2" fillId="0" borderId="22" xfId="0" applyNumberFormat="1" applyFont="1" applyFill="1" applyBorder="1" applyAlignment="1">
      <alignment horizontal="center" vertical="center" wrapText="1"/>
    </xf>
    <xf numFmtId="6" fontId="10" fillId="4" borderId="16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7" borderId="11" xfId="0" applyFont="1" applyFill="1" applyBorder="1" applyAlignment="1">
      <alignment horizontal="right" vertical="center" wrapText="1"/>
    </xf>
    <xf numFmtId="0" fontId="2" fillId="7" borderId="12" xfId="0" applyFont="1" applyFill="1" applyBorder="1" applyAlignment="1">
      <alignment horizontal="right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4" fontId="4" fillId="0" borderId="12" xfId="2" applyFont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2" fillId="7" borderId="21" xfId="0" applyFont="1" applyFill="1" applyBorder="1" applyAlignment="1">
      <alignment horizontal="right" vertical="center" wrapText="1"/>
    </xf>
    <xf numFmtId="0" fontId="2" fillId="7" borderId="20" xfId="0" applyFont="1" applyFill="1" applyBorder="1" applyAlignment="1">
      <alignment horizontal="right" vertical="center" wrapText="1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view="pageBreakPreview" zoomScale="80" zoomScaleNormal="100" zoomScaleSheetLayoutView="80" workbookViewId="0">
      <selection activeCell="E12" sqref="E12"/>
    </sheetView>
  </sheetViews>
  <sheetFormatPr baseColWidth="10" defaultRowHeight="15" x14ac:dyDescent="0.25"/>
  <cols>
    <col min="1" max="1" width="11.42578125" style="19"/>
    <col min="2" max="2" width="37.28515625" style="19" customWidth="1"/>
    <col min="3" max="4" width="12" style="19" customWidth="1"/>
    <col min="5" max="5" width="22.28515625" style="19" customWidth="1"/>
    <col min="6" max="6" width="21.7109375" style="19" customWidth="1"/>
    <col min="7" max="7" width="1.42578125" customWidth="1"/>
    <col min="8" max="8" width="0" hidden="1" customWidth="1"/>
    <col min="9" max="10" width="14.7109375" hidden="1" customWidth="1"/>
    <col min="11" max="11" width="15.85546875" hidden="1" customWidth="1"/>
    <col min="12" max="13" width="15.7109375" hidden="1" customWidth="1"/>
    <col min="14" max="14" width="17.7109375" hidden="1" customWidth="1"/>
    <col min="15" max="15" width="0" hidden="1" customWidth="1"/>
    <col min="16" max="16" width="15.7109375" hidden="1" customWidth="1"/>
    <col min="17" max="22" width="0" hidden="1" customWidth="1"/>
  </cols>
  <sheetData>
    <row r="1" spans="1:21" ht="34.5" customHeight="1" thickBot="1" x14ac:dyDescent="0.3">
      <c r="A1" s="74" t="s">
        <v>56</v>
      </c>
      <c r="B1" s="75"/>
      <c r="C1" s="75"/>
      <c r="D1" s="75"/>
      <c r="E1" s="75"/>
      <c r="F1" s="76"/>
    </row>
    <row r="2" spans="1:21" ht="38.25" customHeight="1" x14ac:dyDescent="0.25">
      <c r="A2" s="65" t="s">
        <v>58</v>
      </c>
      <c r="B2" s="66"/>
      <c r="C2" s="66"/>
      <c r="D2" s="66"/>
      <c r="E2" s="66"/>
      <c r="F2" s="67"/>
    </row>
    <row r="3" spans="1:21" x14ac:dyDescent="0.25">
      <c r="A3" s="68" t="s">
        <v>0</v>
      </c>
      <c r="B3" s="69"/>
      <c r="C3" s="69"/>
      <c r="D3" s="69"/>
      <c r="E3" s="69"/>
      <c r="F3" s="70"/>
    </row>
    <row r="4" spans="1:21" x14ac:dyDescent="0.25">
      <c r="A4" s="71" t="s">
        <v>1</v>
      </c>
      <c r="B4" s="72"/>
      <c r="C4" s="72"/>
      <c r="D4" s="72"/>
      <c r="E4" s="72"/>
      <c r="F4" s="73"/>
    </row>
    <row r="5" spans="1:21" x14ac:dyDescent="0.25">
      <c r="A5" s="71" t="s">
        <v>1</v>
      </c>
      <c r="B5" s="72"/>
      <c r="C5" s="72" t="s">
        <v>2</v>
      </c>
      <c r="D5" s="72"/>
      <c r="E5" s="26" t="s">
        <v>3</v>
      </c>
      <c r="F5" s="32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</row>
    <row r="6" spans="1:21" ht="32.25" customHeight="1" x14ac:dyDescent="0.25">
      <c r="A6" s="62" t="s">
        <v>10</v>
      </c>
      <c r="B6" s="63"/>
      <c r="C6" s="64"/>
      <c r="D6" s="64"/>
      <c r="E6" s="27"/>
      <c r="F6" s="33"/>
      <c r="I6" s="2">
        <v>99959370</v>
      </c>
      <c r="J6" s="2">
        <v>9608060</v>
      </c>
      <c r="K6" s="2">
        <f>+I6+J6</f>
        <v>109567430</v>
      </c>
      <c r="L6" s="2"/>
      <c r="M6" s="2"/>
      <c r="N6">
        <v>81062060</v>
      </c>
      <c r="O6">
        <v>9608060</v>
      </c>
      <c r="P6">
        <f>+N6+O6</f>
        <v>90670120</v>
      </c>
    </row>
    <row r="7" spans="1:21" ht="15.75" thickBot="1" x14ac:dyDescent="0.3">
      <c r="A7" s="54"/>
      <c r="B7" s="55"/>
      <c r="C7" s="55"/>
      <c r="D7" s="55"/>
      <c r="E7" s="55"/>
      <c r="F7" s="56"/>
      <c r="I7" s="2"/>
      <c r="J7" s="2"/>
      <c r="K7" s="2"/>
      <c r="L7" s="2"/>
      <c r="M7" s="2"/>
    </row>
    <row r="8" spans="1:21" ht="15.75" thickBot="1" x14ac:dyDescent="0.3">
      <c r="A8" s="57" t="s">
        <v>55</v>
      </c>
      <c r="B8" s="58"/>
      <c r="C8" s="58"/>
      <c r="D8" s="58"/>
      <c r="E8" s="58"/>
      <c r="F8" s="59"/>
      <c r="I8" s="3" t="s">
        <v>11</v>
      </c>
      <c r="J8" s="4" t="s">
        <v>12</v>
      </c>
      <c r="K8" s="2"/>
      <c r="L8" s="2"/>
      <c r="M8" s="2"/>
      <c r="P8" s="22" t="s">
        <v>37</v>
      </c>
      <c r="Q8">
        <v>12</v>
      </c>
    </row>
    <row r="9" spans="1:21" x14ac:dyDescent="0.25">
      <c r="A9" s="5" t="s">
        <v>13</v>
      </c>
      <c r="B9" s="28" t="s">
        <v>1</v>
      </c>
      <c r="C9" s="28" t="s">
        <v>14</v>
      </c>
      <c r="D9" s="28" t="s">
        <v>15</v>
      </c>
      <c r="E9" s="28" t="s">
        <v>16</v>
      </c>
      <c r="F9" s="34" t="s">
        <v>17</v>
      </c>
      <c r="I9" s="2"/>
      <c r="J9" s="2"/>
      <c r="K9" s="2"/>
      <c r="L9" s="2"/>
      <c r="M9" s="2"/>
      <c r="P9" s="22" t="s">
        <v>38</v>
      </c>
      <c r="Q9">
        <v>60</v>
      </c>
    </row>
    <row r="10" spans="1:21" x14ac:dyDescent="0.25">
      <c r="A10" s="5">
        <v>1</v>
      </c>
      <c r="B10" s="6" t="s">
        <v>18</v>
      </c>
      <c r="C10" s="7" t="s">
        <v>19</v>
      </c>
      <c r="D10" s="8">
        <v>147</v>
      </c>
      <c r="E10" s="9"/>
      <c r="F10" s="10"/>
      <c r="I10" s="2"/>
      <c r="J10" s="2"/>
      <c r="K10" s="2"/>
      <c r="L10" s="2"/>
      <c r="M10" s="2"/>
      <c r="N10">
        <v>1870000.0000000002</v>
      </c>
      <c r="P10" s="22" t="s">
        <v>53</v>
      </c>
      <c r="Q10">
        <v>60</v>
      </c>
    </row>
    <row r="11" spans="1:21" x14ac:dyDescent="0.25">
      <c r="A11" s="5">
        <v>2</v>
      </c>
      <c r="B11" s="6" t="s">
        <v>20</v>
      </c>
      <c r="C11" s="7" t="s">
        <v>19</v>
      </c>
      <c r="D11" s="8">
        <v>32.5</v>
      </c>
      <c r="E11" s="9"/>
      <c r="F11" s="10"/>
      <c r="I11" s="2"/>
      <c r="J11" s="2"/>
      <c r="K11" s="2"/>
      <c r="L11" s="2"/>
      <c r="M11" s="2"/>
      <c r="N11">
        <v>3300000.0000000005</v>
      </c>
      <c r="P11" s="23" t="s">
        <v>39</v>
      </c>
      <c r="Q11">
        <v>0</v>
      </c>
    </row>
    <row r="12" spans="1:21" ht="39.75" customHeight="1" x14ac:dyDescent="0.25">
      <c r="A12" s="5">
        <v>3</v>
      </c>
      <c r="B12" s="11" t="s">
        <v>21</v>
      </c>
      <c r="C12" s="7" t="s">
        <v>19</v>
      </c>
      <c r="D12" s="7">
        <v>90</v>
      </c>
      <c r="E12" s="9"/>
      <c r="F12" s="10"/>
      <c r="I12" s="2"/>
      <c r="J12" s="2"/>
      <c r="K12" s="2"/>
      <c r="L12" s="2"/>
      <c r="M12" s="2"/>
      <c r="N12">
        <v>605000</v>
      </c>
      <c r="P12" s="22" t="s">
        <v>40</v>
      </c>
      <c r="Q12">
        <v>0</v>
      </c>
    </row>
    <row r="13" spans="1:21" x14ac:dyDescent="0.25">
      <c r="A13" s="5">
        <v>4</v>
      </c>
      <c r="B13" s="11" t="s">
        <v>22</v>
      </c>
      <c r="C13" s="7" t="s">
        <v>19</v>
      </c>
      <c r="D13" s="7">
        <v>30</v>
      </c>
      <c r="E13" s="9"/>
      <c r="F13" s="10"/>
      <c r="I13" s="2"/>
      <c r="J13" s="2"/>
      <c r="K13" s="2"/>
      <c r="L13" s="2"/>
      <c r="M13" s="2"/>
      <c r="N13">
        <v>275000</v>
      </c>
      <c r="P13" s="22" t="s">
        <v>41</v>
      </c>
      <c r="Q13">
        <v>0</v>
      </c>
    </row>
    <row r="14" spans="1:21" x14ac:dyDescent="0.25">
      <c r="A14" s="5">
        <v>5</v>
      </c>
      <c r="B14" s="11" t="s">
        <v>23</v>
      </c>
      <c r="C14" s="7" t="s">
        <v>19</v>
      </c>
      <c r="D14" s="12">
        <v>70</v>
      </c>
      <c r="E14" s="13"/>
      <c r="F14" s="10"/>
      <c r="I14" s="2"/>
      <c r="J14" s="2"/>
      <c r="K14" s="2"/>
      <c r="L14" s="2"/>
      <c r="M14" s="2"/>
      <c r="N14">
        <v>110000.00000000001</v>
      </c>
      <c r="P14" s="23" t="s">
        <v>42</v>
      </c>
      <c r="Q14">
        <v>10</v>
      </c>
    </row>
    <row r="15" spans="1:21" x14ac:dyDescent="0.25">
      <c r="A15" s="50" t="s">
        <v>26</v>
      </c>
      <c r="B15" s="51"/>
      <c r="C15" s="51"/>
      <c r="D15" s="51"/>
      <c r="E15" s="51"/>
      <c r="F15" s="35"/>
      <c r="I15" s="14">
        <f>ROUND(+F6*90%,0)</f>
        <v>0</v>
      </c>
      <c r="J15" s="15">
        <f>ROUND(+F6*110%,0)</f>
        <v>0</v>
      </c>
      <c r="K15" s="2"/>
      <c r="L15" s="2"/>
      <c r="M15" s="2"/>
      <c r="P15" s="23" t="s">
        <v>46</v>
      </c>
      <c r="Q15">
        <v>4.5</v>
      </c>
      <c r="S15">
        <v>16.5</v>
      </c>
      <c r="T15">
        <v>22</v>
      </c>
      <c r="U15">
        <f>+S15*T15</f>
        <v>363</v>
      </c>
    </row>
    <row r="16" spans="1:21" x14ac:dyDescent="0.25">
      <c r="A16" s="36"/>
      <c r="B16" s="29"/>
      <c r="C16" s="29"/>
      <c r="D16" s="30"/>
      <c r="E16" s="29" t="s">
        <v>27</v>
      </c>
      <c r="F16" s="37" t="s">
        <v>28</v>
      </c>
      <c r="I16" s="2"/>
      <c r="J16" s="2"/>
      <c r="K16" s="2"/>
      <c r="L16" s="2"/>
      <c r="M16" s="2"/>
      <c r="N16" s="16">
        <f>+F6*90%</f>
        <v>0</v>
      </c>
      <c r="P16" s="22" t="s">
        <v>47</v>
      </c>
      <c r="Q16">
        <v>10</v>
      </c>
      <c r="S16">
        <f>+S15+S15+T15+T15</f>
        <v>77</v>
      </c>
    </row>
    <row r="17" spans="1:19" x14ac:dyDescent="0.25">
      <c r="A17" s="60" t="s">
        <v>29</v>
      </c>
      <c r="B17" s="61"/>
      <c r="C17" s="61"/>
      <c r="D17" s="61"/>
      <c r="E17" s="31"/>
      <c r="F17" s="38"/>
      <c r="I17" s="2"/>
      <c r="J17" s="2"/>
      <c r="K17" s="2"/>
      <c r="L17" s="2"/>
      <c r="M17" s="2"/>
      <c r="P17" s="22" t="s">
        <v>54</v>
      </c>
      <c r="Q17">
        <v>0</v>
      </c>
    </row>
    <row r="18" spans="1:19" x14ac:dyDescent="0.25">
      <c r="A18" s="60" t="s">
        <v>30</v>
      </c>
      <c r="B18" s="61"/>
      <c r="C18" s="61" t="s">
        <v>31</v>
      </c>
      <c r="D18" s="61"/>
      <c r="E18" s="31"/>
      <c r="F18" s="38"/>
      <c r="I18" s="14">
        <f>ROUND(+F22*90%,0)</f>
        <v>0</v>
      </c>
      <c r="J18" s="15">
        <f>ROUND(+F22*110%,0)</f>
        <v>0</v>
      </c>
      <c r="K18" s="2"/>
      <c r="L18" s="2"/>
      <c r="M18" s="2"/>
      <c r="Q18">
        <f>SUM(Q8:Q17)</f>
        <v>156.5</v>
      </c>
    </row>
    <row r="19" spans="1:19" x14ac:dyDescent="0.25">
      <c r="A19" s="60" t="s">
        <v>32</v>
      </c>
      <c r="B19" s="61"/>
      <c r="C19" s="61" t="s">
        <v>33</v>
      </c>
      <c r="D19" s="61"/>
      <c r="E19" s="31"/>
      <c r="F19" s="38"/>
      <c r="I19" s="2"/>
      <c r="J19" s="2"/>
      <c r="K19" s="2"/>
      <c r="L19" s="2"/>
      <c r="M19" s="2"/>
    </row>
    <row r="20" spans="1:19" x14ac:dyDescent="0.25">
      <c r="A20" s="39"/>
      <c r="B20" s="47" t="s">
        <v>34</v>
      </c>
      <c r="C20" s="47"/>
      <c r="D20" s="47"/>
      <c r="E20" s="31">
        <v>0.19</v>
      </c>
      <c r="F20" s="38"/>
      <c r="I20" s="2">
        <v>1057815957</v>
      </c>
      <c r="J20" s="2">
        <v>1292886169</v>
      </c>
      <c r="K20" s="2"/>
      <c r="L20" s="2"/>
      <c r="M20" s="2"/>
      <c r="P20" s="22" t="s">
        <v>48</v>
      </c>
      <c r="Q20">
        <f>+Q8+Q9+Q10+Q12+Q13+Q16</f>
        <v>142</v>
      </c>
    </row>
    <row r="21" spans="1:19" x14ac:dyDescent="0.25">
      <c r="A21" s="48" t="s">
        <v>35</v>
      </c>
      <c r="B21" s="49"/>
      <c r="C21" s="49"/>
      <c r="D21" s="49"/>
      <c r="E21" s="29"/>
      <c r="F21" s="40"/>
      <c r="I21" s="2">
        <f>+I15+I18</f>
        <v>0</v>
      </c>
      <c r="J21" s="2"/>
      <c r="K21" s="2"/>
      <c r="L21" s="2"/>
      <c r="M21" s="2"/>
      <c r="P21" s="23" t="s">
        <v>49</v>
      </c>
      <c r="Q21" t="e">
        <f>+Q11+Q14+#REF!+#REF!+#REF!+Q15</f>
        <v>#REF!</v>
      </c>
      <c r="S21" t="e">
        <f>+Q20+Q21+#REF!</f>
        <v>#REF!</v>
      </c>
    </row>
    <row r="22" spans="1:19" ht="16.5" x14ac:dyDescent="0.3">
      <c r="A22" s="50" t="s">
        <v>36</v>
      </c>
      <c r="B22" s="51"/>
      <c r="C22" s="51"/>
      <c r="D22" s="51"/>
      <c r="E22" s="51"/>
      <c r="F22" s="41"/>
      <c r="I22" s="17">
        <f>+E17+E18+E19+(E20*E19)</f>
        <v>0</v>
      </c>
      <c r="J22" s="18">
        <v>175994310</v>
      </c>
      <c r="K22" s="2"/>
      <c r="L22" s="2"/>
      <c r="M22" s="2"/>
      <c r="N22" s="16">
        <f>+F22*90%</f>
        <v>0</v>
      </c>
      <c r="P22" s="24">
        <f>+N16+N22</f>
        <v>0</v>
      </c>
    </row>
    <row r="23" spans="1:19" x14ac:dyDescent="0.25">
      <c r="A23" s="42"/>
      <c r="B23" s="25"/>
      <c r="C23" s="25"/>
      <c r="D23" s="25"/>
      <c r="E23" s="25"/>
      <c r="F23" s="43"/>
      <c r="I23" s="2"/>
      <c r="J23" s="2"/>
      <c r="K23" s="2"/>
      <c r="L23" s="2"/>
      <c r="M23" s="2"/>
    </row>
    <row r="24" spans="1:19" ht="39" customHeight="1" thickBot="1" x14ac:dyDescent="0.3">
      <c r="A24" s="52" t="s">
        <v>57</v>
      </c>
      <c r="B24" s="53"/>
      <c r="C24" s="53"/>
      <c r="D24" s="53"/>
      <c r="E24" s="53"/>
      <c r="F24" s="46"/>
      <c r="I24" s="2">
        <v>1284918493</v>
      </c>
      <c r="J24" s="2">
        <f>+J22*90%</f>
        <v>158394879</v>
      </c>
      <c r="K24" s="2"/>
      <c r="L24" s="2"/>
      <c r="M24" s="2"/>
      <c r="P24">
        <v>1250361748.8</v>
      </c>
    </row>
    <row r="25" spans="1:19" ht="9" customHeight="1" thickBot="1" x14ac:dyDescent="0.3">
      <c r="N25" s="21"/>
    </row>
    <row r="26" spans="1:19" ht="39.75" customHeight="1" x14ac:dyDescent="0.25">
      <c r="A26" s="65" t="s">
        <v>59</v>
      </c>
      <c r="B26" s="66"/>
      <c r="C26" s="66"/>
      <c r="D26" s="66"/>
      <c r="E26" s="66"/>
      <c r="F26" s="67"/>
    </row>
    <row r="27" spans="1:19" ht="21" customHeight="1" x14ac:dyDescent="0.25">
      <c r="A27" s="68" t="s">
        <v>60</v>
      </c>
      <c r="B27" s="69"/>
      <c r="C27" s="69"/>
      <c r="D27" s="69"/>
      <c r="E27" s="69"/>
      <c r="F27" s="70"/>
      <c r="N27" s="22" t="s">
        <v>37</v>
      </c>
      <c r="O27">
        <v>5</v>
      </c>
      <c r="Q27">
        <v>81062060</v>
      </c>
    </row>
    <row r="28" spans="1:19" x14ac:dyDescent="0.25">
      <c r="A28" s="71" t="s">
        <v>1</v>
      </c>
      <c r="B28" s="72"/>
      <c r="C28" s="72"/>
      <c r="D28" s="72"/>
      <c r="E28" s="72"/>
      <c r="F28" s="73"/>
      <c r="N28" s="22" t="s">
        <v>38</v>
      </c>
      <c r="O28">
        <v>32</v>
      </c>
      <c r="Q28">
        <v>9608060</v>
      </c>
    </row>
    <row r="29" spans="1:19" x14ac:dyDescent="0.25">
      <c r="A29" s="71" t="s">
        <v>1</v>
      </c>
      <c r="B29" s="72"/>
      <c r="C29" s="72" t="s">
        <v>2</v>
      </c>
      <c r="D29" s="72"/>
      <c r="E29" s="26" t="s">
        <v>3</v>
      </c>
      <c r="F29" s="32" t="s">
        <v>4</v>
      </c>
      <c r="I29" s="1" t="s">
        <v>5</v>
      </c>
      <c r="J29" s="1" t="s">
        <v>6</v>
      </c>
      <c r="K29" s="1" t="s">
        <v>7</v>
      </c>
      <c r="L29" s="1" t="s">
        <v>8</v>
      </c>
      <c r="M29" s="1" t="s">
        <v>9</v>
      </c>
      <c r="N29" s="22" t="s">
        <v>38</v>
      </c>
      <c r="O29">
        <v>32</v>
      </c>
      <c r="Q29">
        <f>+Q27+Q28</f>
        <v>90670120</v>
      </c>
    </row>
    <row r="30" spans="1:19" ht="27" customHeight="1" x14ac:dyDescent="0.25">
      <c r="A30" s="62" t="s">
        <v>10</v>
      </c>
      <c r="B30" s="63"/>
      <c r="C30" s="64"/>
      <c r="D30" s="64"/>
      <c r="E30" s="27"/>
      <c r="F30" s="33"/>
      <c r="I30" s="2">
        <v>99959370</v>
      </c>
      <c r="J30" s="2">
        <v>9608060</v>
      </c>
      <c r="K30" s="2">
        <f>+I30+J30</f>
        <v>109567430</v>
      </c>
      <c r="L30" s="2"/>
      <c r="M30" s="2"/>
      <c r="N30" s="23" t="s">
        <v>39</v>
      </c>
    </row>
    <row r="31" spans="1:19" ht="15.75" thickBot="1" x14ac:dyDescent="0.3">
      <c r="A31" s="54"/>
      <c r="B31" s="55"/>
      <c r="C31" s="55"/>
      <c r="D31" s="55"/>
      <c r="E31" s="55"/>
      <c r="F31" s="56"/>
      <c r="I31" s="2"/>
      <c r="J31" s="2"/>
      <c r="K31" s="2"/>
      <c r="L31" s="2"/>
      <c r="M31" s="2"/>
      <c r="N31" s="22" t="s">
        <v>40</v>
      </c>
    </row>
    <row r="32" spans="1:19" ht="15.75" thickBot="1" x14ac:dyDescent="0.3">
      <c r="A32" s="57" t="s">
        <v>61</v>
      </c>
      <c r="B32" s="58"/>
      <c r="C32" s="58"/>
      <c r="D32" s="58"/>
      <c r="E32" s="58"/>
      <c r="F32" s="59"/>
      <c r="I32" s="3" t="s">
        <v>11</v>
      </c>
      <c r="J32" s="4" t="s">
        <v>12</v>
      </c>
      <c r="K32" s="2"/>
      <c r="L32" s="2"/>
      <c r="M32" s="2"/>
      <c r="N32" s="22" t="s">
        <v>41</v>
      </c>
    </row>
    <row r="33" spans="1:20" x14ac:dyDescent="0.25">
      <c r="A33" s="5" t="s">
        <v>13</v>
      </c>
      <c r="B33" s="28" t="s">
        <v>1</v>
      </c>
      <c r="C33" s="28" t="s">
        <v>14</v>
      </c>
      <c r="D33" s="28" t="s">
        <v>15</v>
      </c>
      <c r="E33" s="28" t="s">
        <v>16</v>
      </c>
      <c r="F33" s="34" t="s">
        <v>17</v>
      </c>
      <c r="I33" s="2"/>
      <c r="J33" s="2"/>
      <c r="K33" s="2"/>
      <c r="L33" s="2"/>
      <c r="M33" s="2"/>
      <c r="N33" s="23" t="s">
        <v>42</v>
      </c>
      <c r="O33">
        <v>6</v>
      </c>
    </row>
    <row r="34" spans="1:20" x14ac:dyDescent="0.25">
      <c r="A34" s="5">
        <v>1</v>
      </c>
      <c r="B34" s="6" t="s">
        <v>18</v>
      </c>
      <c r="C34" s="7" t="s">
        <v>19</v>
      </c>
      <c r="D34" s="8">
        <v>73</v>
      </c>
      <c r="E34" s="9"/>
      <c r="F34" s="10"/>
      <c r="I34" s="2"/>
      <c r="J34" s="2"/>
      <c r="K34" s="2"/>
      <c r="L34" s="2"/>
      <c r="M34" s="2"/>
      <c r="N34" s="23" t="s">
        <v>43</v>
      </c>
      <c r="Q34">
        <v>11</v>
      </c>
      <c r="R34">
        <v>11</v>
      </c>
      <c r="S34">
        <f>+Q34*R34</f>
        <v>121</v>
      </c>
    </row>
    <row r="35" spans="1:20" x14ac:dyDescent="0.25">
      <c r="A35" s="5">
        <v>2</v>
      </c>
      <c r="B35" s="6" t="s">
        <v>20</v>
      </c>
      <c r="C35" s="7" t="s">
        <v>19</v>
      </c>
      <c r="D35" s="8">
        <v>25</v>
      </c>
      <c r="E35" s="9"/>
      <c r="F35" s="10"/>
      <c r="I35" s="2"/>
      <c r="J35" s="2"/>
      <c r="K35" s="2"/>
      <c r="L35" s="2"/>
      <c r="M35" s="2"/>
      <c r="N35" s="23" t="s">
        <v>44</v>
      </c>
      <c r="O35">
        <v>7</v>
      </c>
    </row>
    <row r="36" spans="1:20" ht="30.75" customHeight="1" x14ac:dyDescent="0.25">
      <c r="A36" s="5">
        <v>3</v>
      </c>
      <c r="B36" s="11" t="s">
        <v>21</v>
      </c>
      <c r="C36" s="7" t="s">
        <v>19</v>
      </c>
      <c r="D36" s="7">
        <v>56.7</v>
      </c>
      <c r="E36" s="9"/>
      <c r="F36" s="10"/>
      <c r="I36" s="2"/>
      <c r="J36" s="2"/>
      <c r="K36" s="2"/>
      <c r="L36" s="2"/>
      <c r="M36" s="2"/>
      <c r="N36" s="23" t="s">
        <v>45</v>
      </c>
      <c r="O36">
        <v>7</v>
      </c>
    </row>
    <row r="37" spans="1:20" x14ac:dyDescent="0.25">
      <c r="A37" s="5">
        <v>4</v>
      </c>
      <c r="B37" s="11" t="s">
        <v>22</v>
      </c>
      <c r="C37" s="7" t="s">
        <v>19</v>
      </c>
      <c r="D37" s="7">
        <v>10</v>
      </c>
      <c r="E37" s="9"/>
      <c r="F37" s="10"/>
      <c r="I37" s="2"/>
      <c r="J37" s="2"/>
      <c r="K37" s="2"/>
      <c r="L37" s="2"/>
      <c r="M37" s="2"/>
      <c r="N37" s="23" t="s">
        <v>46</v>
      </c>
    </row>
    <row r="38" spans="1:20" x14ac:dyDescent="0.25">
      <c r="A38" s="5">
        <v>5</v>
      </c>
      <c r="B38" s="11" t="s">
        <v>23</v>
      </c>
      <c r="C38" s="7" t="s">
        <v>19</v>
      </c>
      <c r="D38" s="12">
        <v>45</v>
      </c>
      <c r="E38" s="13"/>
      <c r="F38" s="10"/>
      <c r="I38" s="2"/>
      <c r="J38" s="2"/>
      <c r="K38" s="2"/>
      <c r="L38" s="2"/>
      <c r="M38" s="2"/>
      <c r="N38" s="22" t="s">
        <v>47</v>
      </c>
      <c r="T38" s="16"/>
    </row>
    <row r="39" spans="1:20" x14ac:dyDescent="0.25">
      <c r="A39" s="5">
        <v>6</v>
      </c>
      <c r="B39" s="11" t="s">
        <v>24</v>
      </c>
      <c r="C39" s="7" t="s">
        <v>25</v>
      </c>
      <c r="D39" s="12">
        <v>70</v>
      </c>
      <c r="E39" s="13"/>
      <c r="F39" s="10"/>
      <c r="I39" s="2"/>
      <c r="J39" s="2"/>
      <c r="K39" s="2"/>
      <c r="L39" s="2"/>
      <c r="M39" s="2"/>
      <c r="O39">
        <f>SUM(O27:O38)</f>
        <v>89</v>
      </c>
      <c r="Q39">
        <v>26.7</v>
      </c>
      <c r="T39" s="16"/>
    </row>
    <row r="40" spans="1:20" x14ac:dyDescent="0.25">
      <c r="A40" s="50" t="s">
        <v>26</v>
      </c>
      <c r="B40" s="51"/>
      <c r="C40" s="51"/>
      <c r="D40" s="51"/>
      <c r="E40" s="51"/>
      <c r="F40" s="35"/>
      <c r="I40" s="14">
        <f>ROUND(+F30*90%,0)</f>
        <v>0</v>
      </c>
      <c r="J40" s="15">
        <f>ROUND(+F30*110%,0)</f>
        <v>0</v>
      </c>
      <c r="K40" s="2"/>
      <c r="L40" s="2"/>
      <c r="M40" s="2"/>
      <c r="N40" s="22" t="s">
        <v>48</v>
      </c>
      <c r="O40">
        <f>+O27+O28+O29</f>
        <v>69</v>
      </c>
      <c r="Q40">
        <f>+O39+Q39</f>
        <v>115.7</v>
      </c>
    </row>
    <row r="41" spans="1:20" x14ac:dyDescent="0.25">
      <c r="A41" s="36"/>
      <c r="B41" s="29"/>
      <c r="C41" s="29"/>
      <c r="D41" s="30"/>
      <c r="E41" s="29" t="s">
        <v>27</v>
      </c>
      <c r="F41" s="37" t="s">
        <v>28</v>
      </c>
      <c r="I41" s="2"/>
      <c r="J41" s="2"/>
      <c r="K41" s="2"/>
      <c r="L41" s="2"/>
      <c r="M41" s="2"/>
      <c r="N41" s="23" t="s">
        <v>49</v>
      </c>
      <c r="O41">
        <f>+O33+O35+O36</f>
        <v>20</v>
      </c>
    </row>
    <row r="42" spans="1:20" x14ac:dyDescent="0.25">
      <c r="A42" s="60" t="s">
        <v>29</v>
      </c>
      <c r="B42" s="61"/>
      <c r="C42" s="61"/>
      <c r="D42" s="61"/>
      <c r="E42" s="31"/>
      <c r="F42" s="38"/>
      <c r="I42" s="2"/>
      <c r="J42" s="2"/>
      <c r="K42" s="2"/>
      <c r="L42" s="2"/>
      <c r="M42" s="2"/>
      <c r="N42" t="s">
        <v>50</v>
      </c>
    </row>
    <row r="43" spans="1:20" x14ac:dyDescent="0.25">
      <c r="A43" s="60" t="s">
        <v>30</v>
      </c>
      <c r="B43" s="61"/>
      <c r="C43" s="61" t="s">
        <v>31</v>
      </c>
      <c r="D43" s="61"/>
      <c r="E43" s="31"/>
      <c r="F43" s="38"/>
      <c r="I43" s="14">
        <f>ROUND(+F47*90%,0)</f>
        <v>0</v>
      </c>
      <c r="J43" s="15">
        <f>ROUND(+F47*110%,0)</f>
        <v>0</v>
      </c>
      <c r="K43" s="2"/>
      <c r="L43" s="2"/>
      <c r="M43" s="2"/>
      <c r="N43" t="s">
        <v>51</v>
      </c>
    </row>
    <row r="44" spans="1:20" x14ac:dyDescent="0.25">
      <c r="A44" s="60" t="s">
        <v>32</v>
      </c>
      <c r="B44" s="61"/>
      <c r="C44" s="61" t="s">
        <v>33</v>
      </c>
      <c r="D44" s="61"/>
      <c r="E44" s="31"/>
      <c r="F44" s="38"/>
      <c r="I44" s="2"/>
      <c r="J44" s="2"/>
      <c r="K44" s="2"/>
      <c r="L44" s="2"/>
      <c r="M44" s="2"/>
      <c r="N44" t="s">
        <v>52</v>
      </c>
    </row>
    <row r="45" spans="1:20" x14ac:dyDescent="0.25">
      <c r="A45" s="39"/>
      <c r="B45" s="47" t="s">
        <v>34</v>
      </c>
      <c r="C45" s="47"/>
      <c r="D45" s="47"/>
      <c r="E45" s="31">
        <v>0.19</v>
      </c>
      <c r="F45" s="38"/>
      <c r="I45" s="2">
        <v>1057815957</v>
      </c>
      <c r="J45" s="2">
        <v>1292886169</v>
      </c>
      <c r="K45" s="2"/>
      <c r="L45" s="2"/>
      <c r="M45" s="2"/>
      <c r="N45" t="s">
        <v>24</v>
      </c>
    </row>
    <row r="46" spans="1:20" x14ac:dyDescent="0.25">
      <c r="A46" s="48" t="s">
        <v>35</v>
      </c>
      <c r="B46" s="49"/>
      <c r="C46" s="49"/>
      <c r="D46" s="49"/>
      <c r="E46" s="29"/>
      <c r="F46" s="40"/>
      <c r="I46" s="2">
        <f>+I40+I43</f>
        <v>0</v>
      </c>
      <c r="J46" s="2"/>
      <c r="K46" s="2"/>
      <c r="L46" s="2"/>
      <c r="M46" s="2"/>
    </row>
    <row r="47" spans="1:20" ht="16.5" x14ac:dyDescent="0.3">
      <c r="A47" s="50" t="s">
        <v>36</v>
      </c>
      <c r="B47" s="51"/>
      <c r="C47" s="51"/>
      <c r="D47" s="51"/>
      <c r="E47" s="51"/>
      <c r="F47" s="41"/>
      <c r="I47" s="17">
        <f>+E42+E43+E44+(E45*E44)</f>
        <v>0</v>
      </c>
      <c r="J47" s="18">
        <v>175994310</v>
      </c>
      <c r="K47" s="2"/>
      <c r="L47" s="2"/>
      <c r="M47" s="2"/>
      <c r="N47" s="16">
        <f>+F47*90%</f>
        <v>0</v>
      </c>
    </row>
    <row r="48" spans="1:20" x14ac:dyDescent="0.25">
      <c r="A48" s="42"/>
      <c r="B48" s="25"/>
      <c r="C48" s="25"/>
      <c r="D48" s="25"/>
      <c r="E48" s="25"/>
      <c r="F48" s="43"/>
      <c r="I48" s="2"/>
      <c r="J48" s="2"/>
      <c r="K48" s="2"/>
      <c r="L48" s="2"/>
      <c r="M48" s="2"/>
    </row>
    <row r="49" spans="1:20" ht="39" customHeight="1" thickBot="1" x14ac:dyDescent="0.3">
      <c r="A49" s="52" t="s">
        <v>66</v>
      </c>
      <c r="B49" s="53"/>
      <c r="C49" s="53"/>
      <c r="D49" s="53"/>
      <c r="E49" s="53"/>
      <c r="F49" s="46"/>
      <c r="I49" s="2">
        <v>1284918493</v>
      </c>
      <c r="J49" s="2">
        <f>+J47*90%</f>
        <v>158394879</v>
      </c>
      <c r="K49" s="2"/>
      <c r="L49" s="2"/>
      <c r="M49" s="2"/>
      <c r="T49" s="21"/>
    </row>
    <row r="50" spans="1:20" ht="12" customHeight="1" thickBot="1" x14ac:dyDescent="0.3"/>
    <row r="51" spans="1:20" ht="39.75" customHeight="1" x14ac:dyDescent="0.25">
      <c r="A51" s="65" t="s">
        <v>62</v>
      </c>
      <c r="B51" s="66"/>
      <c r="C51" s="66"/>
      <c r="D51" s="66"/>
      <c r="E51" s="66"/>
      <c r="F51" s="67"/>
    </row>
    <row r="52" spans="1:20" ht="21" customHeight="1" x14ac:dyDescent="0.25">
      <c r="A52" s="68" t="s">
        <v>63</v>
      </c>
      <c r="B52" s="69"/>
      <c r="C52" s="69"/>
      <c r="D52" s="69"/>
      <c r="E52" s="69"/>
      <c r="F52" s="70"/>
      <c r="N52" s="22" t="s">
        <v>37</v>
      </c>
      <c r="O52">
        <v>5</v>
      </c>
      <c r="Q52">
        <v>81062060</v>
      </c>
    </row>
    <row r="53" spans="1:20" x14ac:dyDescent="0.25">
      <c r="A53" s="71" t="s">
        <v>1</v>
      </c>
      <c r="B53" s="72"/>
      <c r="C53" s="72"/>
      <c r="D53" s="72"/>
      <c r="E53" s="72"/>
      <c r="F53" s="73"/>
      <c r="N53" s="22" t="s">
        <v>38</v>
      </c>
      <c r="O53">
        <v>32</v>
      </c>
      <c r="Q53">
        <v>9608060</v>
      </c>
    </row>
    <row r="54" spans="1:20" x14ac:dyDescent="0.25">
      <c r="A54" s="71" t="s">
        <v>1</v>
      </c>
      <c r="B54" s="72"/>
      <c r="C54" s="72" t="s">
        <v>2</v>
      </c>
      <c r="D54" s="72"/>
      <c r="E54" s="26" t="s">
        <v>3</v>
      </c>
      <c r="F54" s="32" t="s">
        <v>4</v>
      </c>
      <c r="I54" s="1" t="s">
        <v>5</v>
      </c>
      <c r="J54" s="1" t="s">
        <v>6</v>
      </c>
      <c r="K54" s="1" t="s">
        <v>7</v>
      </c>
      <c r="L54" s="1" t="s">
        <v>8</v>
      </c>
      <c r="M54" s="1" t="s">
        <v>9</v>
      </c>
      <c r="N54" s="22" t="s">
        <v>38</v>
      </c>
      <c r="O54">
        <v>32</v>
      </c>
      <c r="Q54">
        <f>+Q52+Q53</f>
        <v>90670120</v>
      </c>
    </row>
    <row r="55" spans="1:20" ht="27" customHeight="1" x14ac:dyDescent="0.25">
      <c r="A55" s="62" t="s">
        <v>10</v>
      </c>
      <c r="B55" s="63"/>
      <c r="C55" s="64"/>
      <c r="D55" s="64"/>
      <c r="E55" s="27"/>
      <c r="F55" s="33"/>
      <c r="I55" s="2">
        <v>99959370</v>
      </c>
      <c r="J55" s="2">
        <v>9608060</v>
      </c>
      <c r="K55" s="2">
        <f>+I55+J55</f>
        <v>109567430</v>
      </c>
      <c r="L55" s="2"/>
      <c r="M55" s="2"/>
      <c r="N55" s="23" t="s">
        <v>39</v>
      </c>
    </row>
    <row r="56" spans="1:20" ht="15.75" thickBot="1" x14ac:dyDescent="0.3">
      <c r="A56" s="54"/>
      <c r="B56" s="55"/>
      <c r="C56" s="55"/>
      <c r="D56" s="55"/>
      <c r="E56" s="55"/>
      <c r="F56" s="56"/>
      <c r="I56" s="2"/>
      <c r="J56" s="2"/>
      <c r="K56" s="2"/>
      <c r="L56" s="2"/>
      <c r="M56" s="2"/>
      <c r="N56" s="22" t="s">
        <v>40</v>
      </c>
    </row>
    <row r="57" spans="1:20" ht="15.75" thickBot="1" x14ac:dyDescent="0.3">
      <c r="A57" s="57" t="s">
        <v>64</v>
      </c>
      <c r="B57" s="58"/>
      <c r="C57" s="58"/>
      <c r="D57" s="58"/>
      <c r="E57" s="58"/>
      <c r="F57" s="59"/>
      <c r="I57" s="3" t="s">
        <v>11</v>
      </c>
      <c r="J57" s="4" t="s">
        <v>12</v>
      </c>
      <c r="K57" s="2"/>
      <c r="L57" s="2"/>
      <c r="M57" s="2"/>
      <c r="N57" s="22" t="s">
        <v>41</v>
      </c>
    </row>
    <row r="58" spans="1:20" x14ac:dyDescent="0.25">
      <c r="A58" s="5" t="s">
        <v>13</v>
      </c>
      <c r="B58" s="28" t="s">
        <v>1</v>
      </c>
      <c r="C58" s="28" t="s">
        <v>14</v>
      </c>
      <c r="D58" s="28" t="s">
        <v>15</v>
      </c>
      <c r="E58" s="28" t="s">
        <v>16</v>
      </c>
      <c r="F58" s="34" t="s">
        <v>17</v>
      </c>
      <c r="I58" s="2"/>
      <c r="J58" s="2"/>
      <c r="K58" s="2"/>
      <c r="L58" s="2"/>
      <c r="M58" s="2"/>
      <c r="N58" s="23" t="s">
        <v>42</v>
      </c>
      <c r="O58">
        <v>6</v>
      </c>
    </row>
    <row r="59" spans="1:20" x14ac:dyDescent="0.25">
      <c r="A59" s="5">
        <v>1</v>
      </c>
      <c r="B59" s="6" t="s">
        <v>18</v>
      </c>
      <c r="C59" s="7" t="s">
        <v>19</v>
      </c>
      <c r="D59" s="8">
        <v>73</v>
      </c>
      <c r="E59" s="9"/>
      <c r="F59" s="10"/>
      <c r="I59" s="2"/>
      <c r="J59" s="2"/>
      <c r="K59" s="2"/>
      <c r="L59" s="2"/>
      <c r="M59" s="2"/>
      <c r="N59" s="23" t="s">
        <v>43</v>
      </c>
      <c r="Q59">
        <v>11</v>
      </c>
      <c r="R59">
        <v>11</v>
      </c>
      <c r="S59">
        <f>+Q59*R59</f>
        <v>121</v>
      </c>
    </row>
    <row r="60" spans="1:20" x14ac:dyDescent="0.25">
      <c r="A60" s="5">
        <v>2</v>
      </c>
      <c r="B60" s="6" t="s">
        <v>20</v>
      </c>
      <c r="C60" s="7" t="s">
        <v>19</v>
      </c>
      <c r="D60" s="8">
        <v>25</v>
      </c>
      <c r="E60" s="9"/>
      <c r="F60" s="10"/>
      <c r="I60" s="2"/>
      <c r="J60" s="2"/>
      <c r="K60" s="2"/>
      <c r="L60" s="2"/>
      <c r="M60" s="2"/>
      <c r="N60" s="23" t="s">
        <v>44</v>
      </c>
      <c r="O60">
        <v>7</v>
      </c>
    </row>
    <row r="61" spans="1:20" ht="32.25" customHeight="1" x14ac:dyDescent="0.25">
      <c r="A61" s="5">
        <v>3</v>
      </c>
      <c r="B61" s="11" t="s">
        <v>21</v>
      </c>
      <c r="C61" s="7" t="s">
        <v>19</v>
      </c>
      <c r="D61" s="7">
        <v>56.7</v>
      </c>
      <c r="E61" s="9"/>
      <c r="F61" s="10"/>
      <c r="I61" s="2"/>
      <c r="J61" s="2"/>
      <c r="K61" s="2"/>
      <c r="L61" s="2"/>
      <c r="M61" s="2"/>
      <c r="N61" s="23" t="s">
        <v>45</v>
      </c>
      <c r="O61">
        <v>7</v>
      </c>
    </row>
    <row r="62" spans="1:20" x14ac:dyDescent="0.25">
      <c r="A62" s="5">
        <v>4</v>
      </c>
      <c r="B62" s="11" t="s">
        <v>22</v>
      </c>
      <c r="C62" s="7" t="s">
        <v>19</v>
      </c>
      <c r="D62" s="7">
        <v>10</v>
      </c>
      <c r="E62" s="9"/>
      <c r="F62" s="10"/>
      <c r="I62" s="2"/>
      <c r="J62" s="2"/>
      <c r="K62" s="2"/>
      <c r="L62" s="2"/>
      <c r="M62" s="2"/>
      <c r="N62" s="23" t="s">
        <v>46</v>
      </c>
    </row>
    <row r="63" spans="1:20" x14ac:dyDescent="0.25">
      <c r="A63" s="5">
        <v>5</v>
      </c>
      <c r="B63" s="11" t="s">
        <v>23</v>
      </c>
      <c r="C63" s="7" t="s">
        <v>19</v>
      </c>
      <c r="D63" s="12">
        <v>45</v>
      </c>
      <c r="E63" s="13"/>
      <c r="F63" s="10"/>
      <c r="I63" s="2"/>
      <c r="J63" s="2"/>
      <c r="K63" s="2"/>
      <c r="L63" s="2"/>
      <c r="M63" s="2"/>
      <c r="N63" s="22" t="s">
        <v>47</v>
      </c>
    </row>
    <row r="64" spans="1:20" x14ac:dyDescent="0.25">
      <c r="A64" s="5">
        <v>6</v>
      </c>
      <c r="B64" s="11" t="s">
        <v>24</v>
      </c>
      <c r="C64" s="7" t="s">
        <v>25</v>
      </c>
      <c r="D64" s="12">
        <v>70</v>
      </c>
      <c r="E64" s="13"/>
      <c r="F64" s="10"/>
      <c r="I64" s="2"/>
      <c r="J64" s="2"/>
      <c r="K64" s="2"/>
      <c r="L64" s="2"/>
      <c r="M64" s="2"/>
      <c r="O64">
        <f>SUM(O52:O63)</f>
        <v>89</v>
      </c>
      <c r="Q64">
        <v>26.7</v>
      </c>
    </row>
    <row r="65" spans="1:21" x14ac:dyDescent="0.25">
      <c r="A65" s="50" t="s">
        <v>26</v>
      </c>
      <c r="B65" s="51"/>
      <c r="C65" s="51"/>
      <c r="D65" s="51"/>
      <c r="E65" s="51"/>
      <c r="F65" s="35"/>
      <c r="I65" s="14">
        <f>ROUND(+F55*90%,0)</f>
        <v>0</v>
      </c>
      <c r="J65" s="15">
        <f>ROUND(+F55*110%,0)</f>
        <v>0</v>
      </c>
      <c r="K65" s="2"/>
      <c r="L65" s="2"/>
      <c r="M65" s="2"/>
      <c r="N65" s="22" t="s">
        <v>48</v>
      </c>
      <c r="O65">
        <f>+O52+O53+O54</f>
        <v>69</v>
      </c>
      <c r="Q65">
        <f>+O64+Q64</f>
        <v>115.7</v>
      </c>
    </row>
    <row r="66" spans="1:21" x14ac:dyDescent="0.25">
      <c r="A66" s="36"/>
      <c r="B66" s="29"/>
      <c r="C66" s="29"/>
      <c r="D66" s="30"/>
      <c r="E66" s="29" t="s">
        <v>27</v>
      </c>
      <c r="F66" s="37" t="s">
        <v>28</v>
      </c>
      <c r="I66" s="2"/>
      <c r="J66" s="2"/>
      <c r="K66" s="2"/>
      <c r="L66" s="2"/>
      <c r="M66" s="2"/>
      <c r="N66" s="23" t="s">
        <v>49</v>
      </c>
      <c r="O66">
        <f>+O58+O60+O61</f>
        <v>20</v>
      </c>
    </row>
    <row r="67" spans="1:21" x14ac:dyDescent="0.25">
      <c r="A67" s="60" t="s">
        <v>29</v>
      </c>
      <c r="B67" s="61"/>
      <c r="C67" s="61"/>
      <c r="D67" s="61"/>
      <c r="E67" s="31"/>
      <c r="F67" s="38"/>
      <c r="I67" s="2"/>
      <c r="J67" s="2"/>
      <c r="K67" s="2"/>
      <c r="L67" s="2"/>
      <c r="M67" s="2"/>
      <c r="N67" t="s">
        <v>50</v>
      </c>
    </row>
    <row r="68" spans="1:21" x14ac:dyDescent="0.25">
      <c r="A68" s="60" t="s">
        <v>30</v>
      </c>
      <c r="B68" s="61"/>
      <c r="C68" s="61" t="s">
        <v>31</v>
      </c>
      <c r="D68" s="61"/>
      <c r="E68" s="31"/>
      <c r="F68" s="38"/>
      <c r="I68" s="14">
        <f>ROUND(+F72*90%,0)</f>
        <v>0</v>
      </c>
      <c r="J68" s="15">
        <f>ROUND(+F72*110%,0)</f>
        <v>0</v>
      </c>
      <c r="K68" s="2"/>
      <c r="L68" s="2"/>
      <c r="M68" s="2"/>
      <c r="N68" t="s">
        <v>51</v>
      </c>
    </row>
    <row r="69" spans="1:21" x14ac:dyDescent="0.25">
      <c r="A69" s="60" t="s">
        <v>32</v>
      </c>
      <c r="B69" s="61"/>
      <c r="C69" s="61" t="s">
        <v>33</v>
      </c>
      <c r="D69" s="61"/>
      <c r="E69" s="31"/>
      <c r="F69" s="38"/>
      <c r="I69" s="2"/>
      <c r="J69" s="2"/>
      <c r="K69" s="2"/>
      <c r="L69" s="2"/>
      <c r="M69" s="2"/>
      <c r="N69" t="s">
        <v>52</v>
      </c>
    </row>
    <row r="70" spans="1:21" x14ac:dyDescent="0.25">
      <c r="A70" s="39"/>
      <c r="B70" s="47" t="s">
        <v>34</v>
      </c>
      <c r="C70" s="47"/>
      <c r="D70" s="47"/>
      <c r="E70" s="31">
        <v>0.19</v>
      </c>
      <c r="F70" s="38"/>
      <c r="I70" s="2">
        <v>1057815957</v>
      </c>
      <c r="J70" s="2">
        <v>1292886169</v>
      </c>
      <c r="K70" s="2"/>
      <c r="L70" s="2"/>
      <c r="M70" s="2"/>
      <c r="N70" t="s">
        <v>24</v>
      </c>
    </row>
    <row r="71" spans="1:21" x14ac:dyDescent="0.25">
      <c r="A71" s="80" t="s">
        <v>35</v>
      </c>
      <c r="B71" s="81"/>
      <c r="C71" s="81"/>
      <c r="D71" s="81"/>
      <c r="E71" s="44"/>
      <c r="F71" s="45"/>
      <c r="I71" s="2">
        <f>+I65+I68</f>
        <v>0</v>
      </c>
      <c r="J71" s="2"/>
      <c r="K71" s="2"/>
      <c r="L71" s="2"/>
      <c r="M71" s="2"/>
    </row>
    <row r="72" spans="1:21" ht="16.5" x14ac:dyDescent="0.3">
      <c r="A72" s="50" t="s">
        <v>36</v>
      </c>
      <c r="B72" s="51"/>
      <c r="C72" s="51"/>
      <c r="D72" s="51"/>
      <c r="E72" s="51"/>
      <c r="F72" s="41"/>
      <c r="I72" s="17">
        <f>+E67+E68+E69+(E70*E69)</f>
        <v>0</v>
      </c>
      <c r="J72" s="18">
        <v>175994310</v>
      </c>
      <c r="K72" s="2"/>
      <c r="L72" s="2"/>
      <c r="M72" s="2"/>
      <c r="N72" s="16">
        <f>+F72*90%</f>
        <v>0</v>
      </c>
    </row>
    <row r="73" spans="1:21" x14ac:dyDescent="0.25">
      <c r="A73" s="42"/>
      <c r="B73" s="25"/>
      <c r="C73" s="25"/>
      <c r="D73" s="25"/>
      <c r="E73" s="25"/>
      <c r="F73" s="43"/>
      <c r="I73" s="2"/>
      <c r="J73" s="2"/>
      <c r="K73" s="2"/>
      <c r="L73" s="2"/>
      <c r="M73" s="2"/>
    </row>
    <row r="74" spans="1:21" ht="32.25" customHeight="1" thickBot="1" x14ac:dyDescent="0.3">
      <c r="A74" s="52" t="s">
        <v>67</v>
      </c>
      <c r="B74" s="53"/>
      <c r="C74" s="53"/>
      <c r="D74" s="53"/>
      <c r="E74" s="53"/>
      <c r="F74" s="46"/>
      <c r="I74" s="2">
        <v>1284918493</v>
      </c>
      <c r="J74" s="2">
        <f>+J72*90%</f>
        <v>158394879</v>
      </c>
      <c r="K74" s="2"/>
      <c r="L74" s="2"/>
      <c r="M74" s="2"/>
      <c r="T74" s="21" t="e">
        <f>+F74+#REF!+MANIZALES!F73</f>
        <v>#REF!</v>
      </c>
      <c r="U74" s="21"/>
    </row>
    <row r="75" spans="1:21" ht="15.75" thickBot="1" x14ac:dyDescent="0.3"/>
    <row r="76" spans="1:21" ht="18.75" thickBot="1" x14ac:dyDescent="0.3">
      <c r="A76" s="77" t="s">
        <v>65</v>
      </c>
      <c r="B76" s="78"/>
      <c r="C76" s="78"/>
      <c r="D76" s="78"/>
      <c r="E76" s="79"/>
      <c r="F76" s="20"/>
    </row>
  </sheetData>
  <mergeCells count="53">
    <mergeCell ref="A76:E76"/>
    <mergeCell ref="B70:D70"/>
    <mergeCell ref="A71:D71"/>
    <mergeCell ref="A72:E72"/>
    <mergeCell ref="A74:E74"/>
    <mergeCell ref="A1:F1"/>
    <mergeCell ref="A57:F57"/>
    <mergeCell ref="A65:E65"/>
    <mergeCell ref="A67:D67"/>
    <mergeCell ref="A68:D68"/>
    <mergeCell ref="A47:E47"/>
    <mergeCell ref="A49:E49"/>
    <mergeCell ref="A51:F51"/>
    <mergeCell ref="A52:F52"/>
    <mergeCell ref="A53:F53"/>
    <mergeCell ref="A42:D42"/>
    <mergeCell ref="A43:D43"/>
    <mergeCell ref="A44:D44"/>
    <mergeCell ref="B45:D45"/>
    <mergeCell ref="A46:D46"/>
    <mergeCell ref="A30:B30"/>
    <mergeCell ref="A69:D69"/>
    <mergeCell ref="A54:B54"/>
    <mergeCell ref="C54:D54"/>
    <mergeCell ref="A55:B55"/>
    <mergeCell ref="C55:D55"/>
    <mergeCell ref="A56:F56"/>
    <mergeCell ref="C30:D30"/>
    <mergeCell ref="A31:F31"/>
    <mergeCell ref="A32:F32"/>
    <mergeCell ref="A40:E40"/>
    <mergeCell ref="A26:F26"/>
    <mergeCell ref="A27:F27"/>
    <mergeCell ref="A28:F28"/>
    <mergeCell ref="A29:B29"/>
    <mergeCell ref="C29:D29"/>
    <mergeCell ref="A6:B6"/>
    <mergeCell ref="C6:D6"/>
    <mergeCell ref="A2:F2"/>
    <mergeCell ref="A3:F3"/>
    <mergeCell ref="A4:F4"/>
    <mergeCell ref="A5:B5"/>
    <mergeCell ref="C5:D5"/>
    <mergeCell ref="B20:D20"/>
    <mergeCell ref="A21:D21"/>
    <mergeCell ref="A22:E22"/>
    <mergeCell ref="A24:E24"/>
    <mergeCell ref="A7:F7"/>
    <mergeCell ref="A8:F8"/>
    <mergeCell ref="A15:E15"/>
    <mergeCell ref="A17:D17"/>
    <mergeCell ref="A18:D18"/>
    <mergeCell ref="A19:D19"/>
  </mergeCells>
  <pageMargins left="0.7" right="0.7" top="0.75" bottom="0.75" header="0.3" footer="0.3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3E15E1298E804FB196B556B957E173" ma:contentTypeVersion="13" ma:contentTypeDescription="Crear nuevo documento." ma:contentTypeScope="" ma:versionID="c43eb77b6179031a1b04477b210436ae">
  <xsd:schema xmlns:xsd="http://www.w3.org/2001/XMLSchema" xmlns:xs="http://www.w3.org/2001/XMLSchema" xmlns:p="http://schemas.microsoft.com/office/2006/metadata/properties" xmlns:ns3="56e770c2-d900-4f23-bf06-c53e02737649" xmlns:ns4="009cb52a-c57f-4eaa-a382-c5063c2343cf" targetNamespace="http://schemas.microsoft.com/office/2006/metadata/properties" ma:root="true" ma:fieldsID="7052303c4ad66263f835e9d431e2a363" ns3:_="" ns4:_="">
    <xsd:import namespace="56e770c2-d900-4f23-bf06-c53e02737649"/>
    <xsd:import namespace="009cb52a-c57f-4eaa-a382-c5063c2343c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770c2-d900-4f23-bf06-c53e027376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cb52a-c57f-4eaa-a382-c5063c2343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5267A-906D-4A28-B96F-9D3EFC468F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754D1-5B44-4FBA-AF65-141B958D2921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009cb52a-c57f-4eaa-a382-c5063c2343cf"/>
    <ds:schemaRef ds:uri="http://schemas.microsoft.com/office/infopath/2007/PartnerControls"/>
    <ds:schemaRef ds:uri="http://schemas.openxmlformats.org/package/2006/metadata/core-properties"/>
    <ds:schemaRef ds:uri="56e770c2-d900-4f23-bf06-c53e0273764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C6C5EB-2F5F-4BE3-9CA5-724C48612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770c2-d900-4f23-bf06-c53e02737649"/>
    <ds:schemaRef ds:uri="009cb52a-c57f-4eaa-a382-c5063c2343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MANIZALES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PAULINA DIAZ ALVAREZ</dc:creator>
  <cp:lastModifiedBy>DIANA PAULINA DIAZ ALVAREZ</cp:lastModifiedBy>
  <dcterms:created xsi:type="dcterms:W3CDTF">2021-05-04T14:58:08Z</dcterms:created>
  <dcterms:modified xsi:type="dcterms:W3CDTF">2021-05-20T01:55:33Z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0x0101001B3E15E1298E804FB196B556B957E173</vt:lpwstr>
  </property>
</Properties>
</file>