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22" firstSheet="1" activeTab="1"/>
  </bookViews>
  <sheets>
    <sheet name="FORMATO 4" sheetId="1" state="hidden" r:id="rId1"/>
    <sheet name="Hoja1" sheetId="2" r:id="rId2"/>
    <sheet name="Etapa 2" sheetId="3" state="hidden" r:id="rId3"/>
    <sheet name="FASE 1" sheetId="4" state="hidden" r:id="rId4"/>
    <sheet name="FASE 2" sheetId="5" state="hidden" r:id="rId5"/>
    <sheet name="FASE 3" sheetId="6" state="hidden" r:id="rId6"/>
  </sheets>
  <definedNames>
    <definedName name="_xlnm.Print_Area" localSheetId="2">'Etapa 2'!$A$1:$H$48</definedName>
    <definedName name="_xlnm.Print_Area" localSheetId="3">'FASE 1'!$B$1:$G$92</definedName>
    <definedName name="_xlnm.Print_Area" localSheetId="4">'FASE 2'!$A$1:$G$91</definedName>
    <definedName name="_xlnm.Print_Area" localSheetId="5">'FASE 3'!$A$1:$G$89</definedName>
    <definedName name="_xlnm.Print_Area" localSheetId="0">'FORMATO 4'!$A$1:$G$37</definedName>
    <definedName name="_xlnm.Print_Area" localSheetId="1">'Hoja1'!$A$1:$F$27</definedName>
  </definedNames>
  <calcPr fullCalcOnLoad="1"/>
</workbook>
</file>

<file path=xl/sharedStrings.xml><?xml version="1.0" encoding="utf-8"?>
<sst xmlns="http://schemas.openxmlformats.org/spreadsheetml/2006/main" count="450" uniqueCount="202">
  <si>
    <t>A</t>
  </si>
  <si>
    <t>B</t>
  </si>
  <si>
    <t>C</t>
  </si>
  <si>
    <t>D</t>
  </si>
  <si>
    <t>E</t>
  </si>
  <si>
    <t>F</t>
  </si>
  <si>
    <t>CANTIDAD</t>
  </si>
  <si>
    <t>DIRECTOR DE INTERVENTORÍA</t>
  </si>
  <si>
    <t>ESPECIALISTA ESTRUCTURAL</t>
  </si>
  <si>
    <t>ESPECIALISTA EN GEOTECNIA</t>
  </si>
  <si>
    <t>PROFESIONAL SOCIAL</t>
  </si>
  <si>
    <t>PROFESIONAL DE COSTOS Y PRESUPUESTO</t>
  </si>
  <si>
    <t>TOPOGRAFO</t>
  </si>
  <si>
    <t>IVA (16%)</t>
  </si>
  <si>
    <t>CADENERO</t>
  </si>
  <si>
    <t xml:space="preserve">CANT.
MESES
</t>
  </si>
  <si>
    <t xml:space="preserve">SUELDO
BÁSICO
MENSUAL
(TARIFA)
</t>
  </si>
  <si>
    <t xml:space="preserve">DEDICACIÓN
TOTAL
(MESES)
</t>
  </si>
  <si>
    <t>SUBTOTAL PERSONAL PROFESIONAL</t>
  </si>
  <si>
    <t>PERSONAL</t>
  </si>
  <si>
    <t>SUBTOTAL PERSONAL TECNICO</t>
  </si>
  <si>
    <t>1,2 PERSONAL TECNICO</t>
  </si>
  <si>
    <t>1,1 PERSONAL PROFESIONAL</t>
  </si>
  <si>
    <t>1,3 PERSONAL ADMINISTRATIVO</t>
  </si>
  <si>
    <t>SUBTOTAL PERSONAL ADMINISTRATIVO</t>
  </si>
  <si>
    <t xml:space="preserve">SUBTOTAL PERSONAL </t>
  </si>
  <si>
    <t xml:space="preserve">FACTOR MULTIPLICADOR </t>
  </si>
  <si>
    <t>TOTAL PERSONAL</t>
  </si>
  <si>
    <t>DESCRIPCION</t>
  </si>
  <si>
    <t xml:space="preserve">UNIDAD </t>
  </si>
  <si>
    <t>TIEMPO (MESES)</t>
  </si>
  <si>
    <t>TARIFA MENSUAL</t>
  </si>
  <si>
    <t>VALOR TOTAL</t>
  </si>
  <si>
    <t>II.1. VEHÍCULOS</t>
  </si>
  <si>
    <t>SUBTOTAL VEHÍCULOS</t>
  </si>
  <si>
    <t>II.2. EQUIPOS</t>
  </si>
  <si>
    <t>SUBTOTAL EQUIPOS</t>
  </si>
  <si>
    <t>TOTAL COSTOS DIRECTOS</t>
  </si>
  <si>
    <t>COSTO TOTAL CONSULTORIA</t>
  </si>
  <si>
    <t>VALOR TOTAL PROPUESTA</t>
  </si>
  <si>
    <t>DEDICACIÓN hombre/mes</t>
  </si>
  <si>
    <t xml:space="preserve">II. COSTOS DIRECTOS </t>
  </si>
  <si>
    <t>ITEM</t>
  </si>
  <si>
    <t>%</t>
  </si>
  <si>
    <t xml:space="preserve">Salario Básico (Nómina Total Mensual) </t>
  </si>
  <si>
    <t>Prestaciones Sociales</t>
  </si>
  <si>
    <t>Prima de servicios</t>
  </si>
  <si>
    <t>Cesantías</t>
  </si>
  <si>
    <t>Vacaciones</t>
  </si>
  <si>
    <t xml:space="preserve">Intereses sobre cesantías </t>
  </si>
  <si>
    <t>Sistema de Seguridad Social Integral</t>
  </si>
  <si>
    <t xml:space="preserve"> Pensión </t>
  </si>
  <si>
    <t xml:space="preserve">Salud </t>
  </si>
  <si>
    <t xml:space="preserve">ARP </t>
  </si>
  <si>
    <t>ICBF</t>
  </si>
  <si>
    <t>Subtotal B+C</t>
  </si>
  <si>
    <t>Otros</t>
  </si>
  <si>
    <t>Dotación</t>
  </si>
  <si>
    <t>Subtotal A+B+C+D</t>
  </si>
  <si>
    <t>Costos Indirectos</t>
  </si>
  <si>
    <t>E1</t>
  </si>
  <si>
    <t xml:space="preserve">Gastos Generales </t>
  </si>
  <si>
    <t>E2</t>
  </si>
  <si>
    <t>Gastos legales</t>
  </si>
  <si>
    <t xml:space="preserve">Subtotal (E1+E2) </t>
  </si>
  <si>
    <t xml:space="preserve"> Honorarios (Incluye Gastos Contingentes)</t>
  </si>
  <si>
    <t xml:space="preserve"> FACTOR MULTIPLICADOR (A+B+C+D+E+F)</t>
  </si>
  <si>
    <t>Subsidio Familiar</t>
  </si>
  <si>
    <t>SENA</t>
  </si>
  <si>
    <t>Caja de compensacion</t>
  </si>
  <si>
    <t>Seguro de vida</t>
  </si>
  <si>
    <t xml:space="preserve">Indemnizaciones </t>
  </si>
  <si>
    <t>Seguros de ley</t>
  </si>
  <si>
    <t>bonificaciones</t>
  </si>
  <si>
    <t>Transporte</t>
  </si>
  <si>
    <t>Auxilios varios</t>
  </si>
  <si>
    <t>Gasto de personal técnico no facturable</t>
  </si>
  <si>
    <t>Personal administrativo</t>
  </si>
  <si>
    <t>Gastos de funcionamiento</t>
  </si>
  <si>
    <t>Actualización tecnológica ( software etc)</t>
  </si>
  <si>
    <t>Impuestos, timbres, perfeccionamiento</t>
  </si>
  <si>
    <t>Preparación de propuestas</t>
  </si>
  <si>
    <t>INSPECTOR</t>
  </si>
  <si>
    <t>SECRETARIA</t>
  </si>
  <si>
    <t>CONDUCTOR</t>
  </si>
  <si>
    <t>ALQUILER DE VEHÍCULO</t>
  </si>
  <si>
    <t xml:space="preserve">EQUIPO DE TOPOGRAFÍA </t>
  </si>
  <si>
    <t>OFICINA + SERVICIOS PÚBLICOS</t>
  </si>
  <si>
    <t>INFORMES PLANOS Y COMUNICACIONES</t>
  </si>
  <si>
    <t>SUBTOTAL OTROS</t>
  </si>
  <si>
    <t>II.4. OTROS</t>
  </si>
  <si>
    <t>PERSONA AUTORIZADA PARA FIRMAR LA PROPUESTA</t>
  </si>
  <si>
    <t>FIRMA</t>
  </si>
  <si>
    <t>PO</t>
  </si>
  <si>
    <t xml:space="preserve">I. PERSONAL </t>
  </si>
  <si>
    <t>FORMATO 5 : ESTIMACION FACTOR MULTIPLICADOR</t>
  </si>
  <si>
    <t>MESES</t>
  </si>
  <si>
    <t>FASE I</t>
  </si>
  <si>
    <t>FASE III</t>
  </si>
  <si>
    <t>pagina 96</t>
  </si>
  <si>
    <t>REPRESENTANTE LEGAL</t>
  </si>
  <si>
    <t>FORMATO 4 : ESTIMACION FACTOR MULTIPLICADOR</t>
  </si>
  <si>
    <t>PAGINA 95</t>
  </si>
  <si>
    <t>ESPECIALISTA AMBIENTAL</t>
  </si>
  <si>
    <t xml:space="preserve">RESIDENTE DE INTERVENTORÍA </t>
  </si>
  <si>
    <t>FASE II</t>
  </si>
  <si>
    <t>pagina 93</t>
  </si>
  <si>
    <t>ESPECIALISTA HIDRÁULICO</t>
  </si>
  <si>
    <t>ESPECIALISTA JURÍDICO</t>
  </si>
  <si>
    <t>CADENERO 1</t>
  </si>
  <si>
    <t>CADENERO 2</t>
  </si>
  <si>
    <t>PG 100</t>
  </si>
  <si>
    <t>DEDICACIÓN
TOTAL
(MESES)</t>
  </si>
  <si>
    <t>SUELDO
BÁSICO
MENSUAL
(TARIFA)</t>
  </si>
  <si>
    <t>CANT.
MESES</t>
  </si>
  <si>
    <t>FORMATO 4</t>
  </si>
  <si>
    <t>PROPUESTA ECONÓMICA</t>
  </si>
  <si>
    <t>Presente su propuesta económica incluido IVA, costos, gastos, impuestos, tasas y demás contribuciones a que hubiere lugar, que le apliquen.</t>
  </si>
  <si>
    <t>VALOR</t>
  </si>
  <si>
    <t>P.O</t>
  </si>
  <si>
    <t>MINIMO</t>
  </si>
  <si>
    <t>FORMATO 5 : ESTIMACION PROPUESTA ECONOMICA DETALLADA Y FACTOR MULTIPLICADOR</t>
  </si>
  <si>
    <t>PROPONENTE:</t>
  </si>
  <si>
    <t>CONSORCIO AGUAS DE BUENAVENTURA</t>
  </si>
  <si>
    <t>FORMATO 5</t>
  </si>
  <si>
    <t>OBJETO:</t>
  </si>
  <si>
    <t>PERSONAL PROFESIONAL</t>
  </si>
  <si>
    <t>CONCEPTO</t>
  </si>
  <si>
    <t>SUELDO MES BÁSICO</t>
  </si>
  <si>
    <t>% DEDICACIÓN</t>
  </si>
  <si>
    <t>F.M (%)</t>
  </si>
  <si>
    <t>VALOR MES (AxBxCxD)</t>
  </si>
  <si>
    <t>No. DE MESES</t>
  </si>
  <si>
    <t>TOTAL PARCIAL (ExF)</t>
  </si>
  <si>
    <t>DIRECTOR DE INTERVENTORIA</t>
  </si>
  <si>
    <t>RESIDENTE DE INTERVENTORIA</t>
  </si>
  <si>
    <t>TOPÓGRAFO</t>
  </si>
  <si>
    <t>SUBTOTAL COSTO PERSONAL PROFESIONAL (1)</t>
  </si>
  <si>
    <t>PERSONAL TECNICO</t>
  </si>
  <si>
    <t>SUBTOTAL COSTO PERSONAL TECNICO (2)</t>
  </si>
  <si>
    <t>OTROS COSTOS DIRECTOS</t>
  </si>
  <si>
    <t xml:space="preserve">OTROS COSTOS DIRECTOS </t>
  </si>
  <si>
    <t>UNIDAD</t>
  </si>
  <si>
    <t>VR. UNITARIO</t>
  </si>
  <si>
    <t>TOTAL PARCIAL (AxBxC)</t>
  </si>
  <si>
    <t>RESUMEN GENERAL PROPUESTA ECONOMICA</t>
  </si>
  <si>
    <t>GLOBAL</t>
  </si>
  <si>
    <t>IVA 16%</t>
  </si>
  <si>
    <t>VALOR TOTAL OFERTA</t>
  </si>
  <si>
    <t>FIRMA DEL REPRESENTANTE LEGAL</t>
  </si>
  <si>
    <t xml:space="preserve">NOMBRE: </t>
  </si>
  <si>
    <t>MARY LUZ MEJIA DE PUMAREJO</t>
  </si>
  <si>
    <t xml:space="preserve">CC: </t>
  </si>
  <si>
    <t>41.659.878 de Bogotá</t>
  </si>
  <si>
    <t>DESCRIPCIÓN</t>
  </si>
  <si>
    <t>PROPONENTE: CONSORCIO MYV</t>
  </si>
  <si>
    <t>VALOR TOTAL CONSULTORIA (1+2+3)</t>
  </si>
  <si>
    <t>SUBTOTAL COSTOS DIRECTOS (3)</t>
  </si>
  <si>
    <t>CONSORCIO MYV</t>
  </si>
  <si>
    <t>PROPUESTA ECONOMICA DETALLADA - FASE III</t>
  </si>
  <si>
    <t>IVA</t>
  </si>
  <si>
    <t>PROPUESTA</t>
  </si>
  <si>
    <t>Presupuesto Etapa 1</t>
  </si>
  <si>
    <t>Presupuesto Etapa 2</t>
  </si>
  <si>
    <t>ESPECIALISTA ELECTRICO</t>
  </si>
  <si>
    <t>RESIDENTE DE ACABADOS</t>
  </si>
  <si>
    <t>PROFESIONAL EN ASEGURAMIENTO DE CALIDAD</t>
  </si>
  <si>
    <t>PROFESIONAL EN SEGURIDAD INDUSTRIAL</t>
  </si>
  <si>
    <t>TRABAJADORA SOCIAL</t>
  </si>
  <si>
    <t>PROFESIONAL DE COSTOS Y PRESUP.</t>
  </si>
  <si>
    <t xml:space="preserve">AUXILIAR CADENERO </t>
  </si>
  <si>
    <t>CONSORCIO MYV 2015</t>
  </si>
  <si>
    <t>B. ETAPA 2: INTERVENTORIA DE OBRA</t>
  </si>
  <si>
    <t>LA INTERVENTORÍA INTEGRAL (ADMINISTRATIVA, FINANCIERA, CONTABLE, AMBIENTAL,
SOCIAL, JURÍDICA Y TÉCNICA) DE LA EJECUCION DE ESTUDIOS, DISEÑOS,
CONSTRUCCIÓN Y PUESTA EN FUNCIONAMIENTO DE COLEGIO Y UN CENTRO DE
DESARROLLO INFANTIL - UBICADOS EN LA URBANIZACIÓN CIUDADELA MÍA EN EL
MUNICIPIO DE QUIBDÓ, DEPARTAMENTO DE CHOCÓ.</t>
  </si>
  <si>
    <t>VALOR TOTAL DE LA OFERTA (ETAPA I  y II)</t>
  </si>
  <si>
    <t xml:space="preserve">1. ETAPA I. REVISIÓN, AJUSTES Y COMPLEMENTACIÓN DE ESTUDIOS, DISEÑOS. </t>
  </si>
  <si>
    <t>VALOR TOTAL ETAPA DE ESTUDIOS Y DISEÑOS</t>
  </si>
  <si>
    <t>REVISIÓN, AJUSTES Y COMPLEMENTACIÓN DE ESTUDIOS, DISEÑOS</t>
  </si>
  <si>
    <t>VALOR TOTAL IVA 19% SOBRE VALOR DE LOS ESTUDIOS TÉCNICOS Y DISEÑOS</t>
  </si>
  <si>
    <t>2. ETAPA II.  EJECUCIÓN DE OBRA. CONSTRUCCIÓN Y PUESTA EN FUNCIONAMIENTO DE LA ETAPA 2 DEL COLEGIO RODRIGO LARA BONILLA UBICADO EN EL BARRIO SAN LUIS, MUNICIPIO DE NEIVA, HUILA</t>
  </si>
  <si>
    <t>ÍTEM</t>
  </si>
  <si>
    <t>UND</t>
  </si>
  <si>
    <t>PRECIOS UNITARIOS</t>
  </si>
  <si>
    <t>VALOR DIRECTO OBRA</t>
  </si>
  <si>
    <r>
      <t>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</t>
    </r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</si>
  <si>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</si>
  <si>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</si>
  <si>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</si>
  <si>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</si>
  <si>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</si>
  <si>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</si>
  <si>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3. VALOR TOTAL OFERTA (1+2)</t>
  </si>
  <si>
    <t>REVISIÓN, AJUSTES Y COMPLEMENTACIÓN DE ESTUDIOS, DISEÑOS, CONSTRUCCIÓN Y PUESTA EN FUNCIONAMIENTO DE LA ETAPA 3 DEL COLEGIO RODRIGO LARA BONILLA UBICADO EN EL BARRIO SAN LUIS, MUNICIPIO DE NEIVA, HUILA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</si>
  <si>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</si>
  <si>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</si>
  <si>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</si>
  <si>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Cerramiento perimetral</t>
  </si>
  <si>
    <t>Aula Múltiple</t>
  </si>
  <si>
    <t>Zona de servicios: cocina</t>
  </si>
  <si>
    <t>ml</t>
  </si>
  <si>
    <t>Tanque de aguas lluvias: incluye equipo de presión (hidroacumulador, 2 bombas de 1 hp, tablero de control, accesorios de conexión y maniobra), cuarto de bombar, desarenador, instalación y puesta en funcionamiento.</t>
  </si>
  <si>
    <t>M3 de capacidad del tanque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</si>
</sst>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_ ;_ * \-#,##0_ ;_ * &quot;-&quot;??_ ;_ @_ "/>
    <numFmt numFmtId="181" formatCode="0.0%"/>
    <numFmt numFmtId="182" formatCode="0.000%"/>
    <numFmt numFmtId="183" formatCode="0.0"/>
    <numFmt numFmtId="184" formatCode="0.0000%"/>
    <numFmt numFmtId="185" formatCode="_(&quot;$&quot;\ * #,##0.0000_);_(&quot;$&quot;\ * \(#,##0.0000\);_(&quot;$&quot;\ * &quot;-&quot;??_);_(@_)"/>
    <numFmt numFmtId="186" formatCode="0.00000"/>
    <numFmt numFmtId="187" formatCode="_(&quot;$&quot;\ * #,##0_);_(&quot;$&quot;\ * \(#,##0\);_(&quot;$&quot;\ * &quot;-&quot;??_);_(@_)"/>
    <numFmt numFmtId="188" formatCode="_-[$$-240A]* #,##0.00_-;\-[$$-240A]* #,##0.00_-;_-[$$-240A]* &quot;-&quot;??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"/>
    <numFmt numFmtId="194" formatCode="_([$$-240A]\ * #,##0.00_);_([$$-240A]\ * \(#,##0.00\);_([$$-240A]\ * &quot;-&quot;??_);_(@_)"/>
    <numFmt numFmtId="195" formatCode="_-* #,##0.00\ [$€-C0A]_-;\-* #,##0.00\ [$€-C0A]_-;_-* &quot;-&quot;??\ [$€-C0A]_-;_-@_-"/>
    <numFmt numFmtId="196" formatCode="0.00000%"/>
    <numFmt numFmtId="197" formatCode="0.000000%"/>
    <numFmt numFmtId="198" formatCode="_([$$-240A]\ * #,##0.0_);_([$$-240A]\ * \(#,##0.0\);_([$$-240A]\ * &quot;-&quot;??_);_(@_)"/>
    <numFmt numFmtId="199" formatCode="_([$$-240A]\ * #,##0_);_([$$-240A]\ * \(#,##0\);_([$$-240A]\ * &quot;-&quot;??_);_(@_)"/>
    <numFmt numFmtId="200" formatCode="_([$$-240A]\ * #,##0.000_);_([$$-240A]\ * \(#,##0.000\);_([$$-240A]\ 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55"/>
      <name val="Arial"/>
      <family val="2"/>
    </font>
    <font>
      <b/>
      <sz val="8"/>
      <color indexed="8"/>
      <name val="Arial Narrow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0" tint="-0.3499799966812134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color rgb="FF00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0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3" fontId="4" fillId="34" borderId="14" xfId="0" applyNumberFormat="1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9" fontId="3" fillId="33" borderId="10" xfId="48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0" fontId="4" fillId="33" borderId="25" xfId="48" applyNumberFormat="1" applyFont="1" applyFill="1" applyBorder="1" applyAlignment="1">
      <alignment vertical="center" wrapText="1"/>
    </xf>
    <xf numFmtId="180" fontId="3" fillId="33" borderId="25" xfId="48" applyNumberFormat="1" applyFont="1" applyFill="1" applyBorder="1" applyAlignment="1">
      <alignment vertical="center" wrapText="1"/>
    </xf>
    <xf numFmtId="180" fontId="4" fillId="34" borderId="26" xfId="48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 wrapText="1"/>
    </xf>
    <xf numFmtId="180" fontId="4" fillId="34" borderId="21" xfId="48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/>
    </xf>
    <xf numFmtId="0" fontId="3" fillId="35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1" fontId="3" fillId="33" borderId="10" xfId="58" applyNumberFormat="1" applyFont="1" applyFill="1" applyBorder="1" applyAlignment="1">
      <alignment horizontal="center" vertical="center"/>
    </xf>
    <xf numFmtId="181" fontId="3" fillId="34" borderId="10" xfId="58" applyNumberFormat="1" applyFont="1" applyFill="1" applyBorder="1" applyAlignment="1">
      <alignment horizontal="center" vertical="center"/>
    </xf>
    <xf numFmtId="181" fontId="3" fillId="0" borderId="10" xfId="58" applyNumberFormat="1" applyFont="1" applyFill="1" applyBorder="1" applyAlignment="1">
      <alignment horizontal="center" vertical="center"/>
    </xf>
    <xf numFmtId="180" fontId="4" fillId="0" borderId="0" xfId="48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3" fontId="3" fillId="34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3" fontId="4" fillId="34" borderId="34" xfId="0" applyNumberFormat="1" applyFont="1" applyFill="1" applyBorder="1" applyAlignment="1">
      <alignment horizontal="center" vertical="center"/>
    </xf>
    <xf numFmtId="180" fontId="4" fillId="34" borderId="21" xfId="0" applyNumberFormat="1" applyFont="1" applyFill="1" applyBorder="1" applyAlignment="1">
      <alignment horizontal="left" vertical="center" wrapText="1"/>
    </xf>
    <xf numFmtId="0" fontId="4" fillId="34" borderId="35" xfId="0" applyFont="1" applyFill="1" applyBorder="1" applyAlignment="1">
      <alignment horizontal="center" vertical="center"/>
    </xf>
    <xf numFmtId="3" fontId="4" fillId="34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9" fontId="4" fillId="0" borderId="38" xfId="58" applyFont="1" applyFill="1" applyBorder="1" applyAlignment="1">
      <alignment horizontal="center" vertical="center"/>
    </xf>
    <xf numFmtId="10" fontId="4" fillId="0" borderId="38" xfId="58" applyNumberFormat="1" applyFont="1" applyFill="1" applyBorder="1" applyAlignment="1">
      <alignment horizontal="center" vertical="center"/>
    </xf>
    <xf numFmtId="10" fontId="3" fillId="0" borderId="38" xfId="58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9" fontId="3" fillId="0" borderId="0" xfId="58" applyFont="1" applyFill="1" applyBorder="1" applyAlignment="1">
      <alignment/>
    </xf>
    <xf numFmtId="180" fontId="3" fillId="0" borderId="0" xfId="48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3" fillId="0" borderId="0" xfId="58" applyNumberFormat="1" applyFont="1" applyFill="1" applyBorder="1" applyAlignment="1">
      <alignment/>
    </xf>
    <xf numFmtId="181" fontId="4" fillId="34" borderId="10" xfId="58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0" fontId="4" fillId="33" borderId="44" xfId="48" applyNumberFormat="1" applyFont="1" applyFill="1" applyBorder="1" applyAlignment="1">
      <alignment vertical="center" wrapText="1"/>
    </xf>
    <xf numFmtId="180" fontId="3" fillId="33" borderId="44" xfId="48" applyNumberFormat="1" applyFont="1" applyFill="1" applyBorder="1" applyAlignment="1">
      <alignment vertical="center" wrapText="1"/>
    </xf>
    <xf numFmtId="180" fontId="4" fillId="34" borderId="43" xfId="48" applyNumberFormat="1" applyFont="1" applyFill="1" applyBorder="1" applyAlignment="1">
      <alignment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170" fontId="2" fillId="0" borderId="47" xfId="0" applyNumberFormat="1" applyFont="1" applyBorder="1" applyAlignment="1">
      <alignment horizontal="center" vertical="center" wrapText="1"/>
    </xf>
    <xf numFmtId="0" fontId="4" fillId="0" borderId="0" xfId="55" applyFont="1" applyFill="1" applyBorder="1" applyAlignment="1">
      <alignment vertical="center"/>
      <protection/>
    </xf>
    <xf numFmtId="0" fontId="4" fillId="0" borderId="48" xfId="55" applyFont="1" applyFill="1" applyBorder="1" applyAlignment="1">
      <alignment vertical="center"/>
      <protection/>
    </xf>
    <xf numFmtId="0" fontId="4" fillId="0" borderId="32" xfId="55" applyFont="1" applyFill="1" applyBorder="1" applyAlignment="1">
      <alignment horizontal="justify" vertical="center"/>
      <protection/>
    </xf>
    <xf numFmtId="0" fontId="4" fillId="0" borderId="45" xfId="55" applyFont="1" applyFill="1" applyBorder="1" applyAlignment="1">
      <alignment vertical="center"/>
      <protection/>
    </xf>
    <xf numFmtId="0" fontId="4" fillId="0" borderId="32" xfId="55" applyFont="1" applyFill="1" applyBorder="1" applyAlignment="1">
      <alignment horizontal="left" vertical="center"/>
      <protection/>
    </xf>
    <xf numFmtId="3" fontId="2" fillId="0" borderId="32" xfId="55" applyNumberFormat="1" applyFont="1" applyFill="1" applyBorder="1" applyAlignment="1">
      <alignment vertical="center"/>
      <protection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50" applyNumberFormat="1" applyFont="1" applyBorder="1" applyAlignment="1">
      <alignment horizontal="center" vertical="center" wrapText="1"/>
    </xf>
    <xf numFmtId="0" fontId="0" fillId="0" borderId="46" xfId="5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0" borderId="10" xfId="50" applyFont="1" applyBorder="1" applyAlignment="1">
      <alignment vertical="center" wrapText="1"/>
    </xf>
    <xf numFmtId="170" fontId="0" fillId="0" borderId="21" xfId="5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55" applyNumberFormat="1" applyFont="1" applyFill="1" applyAlignment="1">
      <alignment vertical="center"/>
      <protection/>
    </xf>
    <xf numFmtId="9" fontId="0" fillId="0" borderId="0" xfId="0" applyNumberFormat="1" applyFont="1" applyAlignment="1">
      <alignment vertical="center"/>
    </xf>
    <xf numFmtId="170" fontId="0" fillId="0" borderId="0" xfId="50" applyFont="1" applyAlignment="1">
      <alignment vertical="center"/>
    </xf>
    <xf numFmtId="0" fontId="0" fillId="0" borderId="49" xfId="0" applyFont="1" applyBorder="1" applyAlignment="1">
      <alignment vertical="center" wrapText="1"/>
    </xf>
    <xf numFmtId="0" fontId="0" fillId="0" borderId="46" xfId="0" applyFont="1" applyBorder="1" applyAlignment="1">
      <alignment horizontal="center" vertical="center" wrapText="1"/>
    </xf>
    <xf numFmtId="170" fontId="0" fillId="0" borderId="46" xfId="50" applyFont="1" applyBorder="1" applyAlignment="1">
      <alignment vertical="center" wrapText="1"/>
    </xf>
    <xf numFmtId="170" fontId="0" fillId="0" borderId="50" xfId="50" applyFont="1" applyBorder="1" applyAlignment="1">
      <alignment vertical="center" wrapText="1"/>
    </xf>
    <xf numFmtId="170" fontId="2" fillId="0" borderId="47" xfId="5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0" fontId="0" fillId="0" borderId="21" xfId="0" applyNumberFormat="1" applyFont="1" applyBorder="1" applyAlignment="1">
      <alignment vertical="center" wrapText="1"/>
    </xf>
    <xf numFmtId="170" fontId="0" fillId="0" borderId="50" xfId="0" applyNumberFormat="1" applyFont="1" applyBorder="1" applyAlignment="1">
      <alignment vertical="center" wrapText="1"/>
    </xf>
    <xf numFmtId="170" fontId="2" fillId="0" borderId="47" xfId="0" applyNumberFormat="1" applyFont="1" applyBorder="1" applyAlignment="1">
      <alignment vertical="center" wrapText="1"/>
    </xf>
    <xf numFmtId="170" fontId="0" fillId="0" borderId="51" xfId="0" applyNumberFormat="1" applyFont="1" applyBorder="1" applyAlignment="1">
      <alignment vertical="center" wrapText="1"/>
    </xf>
    <xf numFmtId="185" fontId="0" fillId="0" borderId="0" xfId="0" applyNumberFormat="1" applyFont="1" applyAlignment="1">
      <alignment vertical="center"/>
    </xf>
    <xf numFmtId="170" fontId="2" fillId="0" borderId="52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170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0" fontId="0" fillId="0" borderId="0" xfId="50" applyFont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70" fontId="0" fillId="0" borderId="0" xfId="0" applyNumberFormat="1" applyFont="1" applyAlignment="1">
      <alignment vertical="center" wrapText="1"/>
    </xf>
    <xf numFmtId="186" fontId="0" fillId="0" borderId="0" xfId="0" applyNumberFormat="1" applyFont="1" applyAlignment="1">
      <alignment vertical="center"/>
    </xf>
    <xf numFmtId="0" fontId="0" fillId="0" borderId="56" xfId="0" applyFont="1" applyBorder="1" applyAlignment="1">
      <alignment vertical="center"/>
    </xf>
    <xf numFmtId="0" fontId="52" fillId="0" borderId="0" xfId="0" applyFont="1" applyAlignment="1">
      <alignment/>
    </xf>
    <xf numFmtId="3" fontId="52" fillId="0" borderId="0" xfId="55" applyNumberFormat="1" applyFont="1" applyFill="1">
      <alignment/>
      <protection/>
    </xf>
    <xf numFmtId="4" fontId="52" fillId="0" borderId="0" xfId="0" applyNumberFormat="1" applyFont="1" applyAlignment="1">
      <alignment/>
    </xf>
    <xf numFmtId="182" fontId="52" fillId="0" borderId="0" xfId="58" applyNumberFormat="1" applyFont="1" applyAlignment="1">
      <alignment/>
    </xf>
    <xf numFmtId="4" fontId="0" fillId="0" borderId="0" xfId="0" applyNumberFormat="1" applyFont="1" applyAlignment="1">
      <alignment/>
    </xf>
    <xf numFmtId="184" fontId="0" fillId="0" borderId="0" xfId="58" applyNumberFormat="1" applyFont="1" applyAlignment="1">
      <alignment vertical="center"/>
    </xf>
    <xf numFmtId="170" fontId="0" fillId="0" borderId="0" xfId="50" applyNumberFormat="1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170" fontId="52" fillId="0" borderId="0" xfId="0" applyNumberFormat="1" applyFont="1" applyAlignment="1">
      <alignment/>
    </xf>
    <xf numFmtId="9" fontId="0" fillId="36" borderId="10" xfId="0" applyNumberFormat="1" applyFont="1" applyFill="1" applyBorder="1" applyAlignment="1">
      <alignment horizontal="center" vertical="center" wrapText="1"/>
    </xf>
    <xf numFmtId="9" fontId="0" fillId="36" borderId="10" xfId="58" applyFont="1" applyFill="1" applyBorder="1" applyAlignment="1">
      <alignment horizontal="center" vertical="center" wrapText="1"/>
    </xf>
    <xf numFmtId="9" fontId="0" fillId="36" borderId="46" xfId="58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21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0" fontId="53" fillId="21" borderId="10" xfId="0" applyFont="1" applyFill="1" applyBorder="1" applyAlignment="1">
      <alignment horizontal="left" vertical="center"/>
    </xf>
    <xf numFmtId="0" fontId="53" fillId="37" borderId="10" xfId="0" applyFont="1" applyFill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/>
    </xf>
    <xf numFmtId="194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 applyProtection="1">
      <alignment vertical="center" wrapText="1"/>
      <protection/>
    </xf>
    <xf numFmtId="10" fontId="8" fillId="0" borderId="10" xfId="0" applyNumberFormat="1" applyFont="1" applyBorder="1" applyAlignment="1">
      <alignment horizontal="center" vertical="center" wrapText="1"/>
    </xf>
    <xf numFmtId="199" fontId="53" fillId="21" borderId="10" xfId="0" applyNumberFormat="1" applyFont="1" applyFill="1" applyBorder="1" applyAlignment="1">
      <alignment horizontal="right" vertical="center"/>
    </xf>
    <xf numFmtId="199" fontId="54" fillId="0" borderId="1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179" fontId="0" fillId="0" borderId="0" xfId="48" applyFont="1" applyAlignment="1">
      <alignment/>
    </xf>
    <xf numFmtId="199" fontId="0" fillId="0" borderId="0" xfId="0" applyNumberFormat="1" applyAlignment="1">
      <alignment/>
    </xf>
    <xf numFmtId="170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56" xfId="55" applyFont="1" applyFill="1" applyBorder="1" applyAlignment="1">
      <alignment horizontal="left" vertical="center"/>
      <protection/>
    </xf>
    <xf numFmtId="0" fontId="4" fillId="0" borderId="54" xfId="55" applyFont="1" applyFill="1" applyBorder="1" applyAlignment="1">
      <alignment horizontal="left" vertical="center"/>
      <protection/>
    </xf>
    <xf numFmtId="3" fontId="2" fillId="0" borderId="32" xfId="55" applyNumberFormat="1" applyFont="1" applyFill="1" applyBorder="1" applyAlignment="1">
      <alignment horizontal="center" vertical="center"/>
      <protection/>
    </xf>
    <xf numFmtId="3" fontId="2" fillId="0" borderId="0" xfId="55" applyNumberFormat="1" applyFont="1" applyFill="1" applyBorder="1" applyAlignment="1">
      <alignment horizontal="center" vertical="center"/>
      <protection/>
    </xf>
    <xf numFmtId="0" fontId="4" fillId="0" borderId="57" xfId="55" applyFont="1" applyFill="1" applyBorder="1" applyAlignment="1">
      <alignment horizontal="center" vertical="center"/>
      <protection/>
    </xf>
    <xf numFmtId="0" fontId="4" fillId="0" borderId="58" xfId="55" applyFont="1" applyFill="1" applyBorder="1" applyAlignment="1">
      <alignment horizontal="center" vertical="center"/>
      <protection/>
    </xf>
    <xf numFmtId="0" fontId="4" fillId="0" borderId="59" xfId="55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0" fontId="2" fillId="0" borderId="29" xfId="0" applyNumberFormat="1" applyFont="1" applyBorder="1" applyAlignment="1">
      <alignment horizontal="center"/>
    </xf>
    <xf numFmtId="170" fontId="2" fillId="0" borderId="3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21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21" borderId="10" xfId="0" applyFont="1" applyFill="1" applyBorder="1" applyAlignment="1">
      <alignment horizontal="center" vertical="center" wrapText="1"/>
    </xf>
    <xf numFmtId="0" fontId="53" fillId="21" borderId="10" xfId="0" applyFont="1" applyFill="1" applyBorder="1" applyAlignment="1">
      <alignment horizontal="left" vertical="center"/>
    </xf>
    <xf numFmtId="0" fontId="53" fillId="21" borderId="29" xfId="0" applyFont="1" applyFill="1" applyBorder="1" applyAlignment="1">
      <alignment vertical="center" wrapText="1"/>
    </xf>
    <xf numFmtId="0" fontId="53" fillId="21" borderId="33" xfId="0" applyFont="1" applyFill="1" applyBorder="1" applyAlignment="1">
      <alignment vertical="center" wrapText="1"/>
    </xf>
    <xf numFmtId="0" fontId="53" fillId="21" borderId="31" xfId="0" applyFont="1" applyFill="1" applyBorder="1" applyAlignment="1">
      <alignment vertical="center" wrapText="1"/>
    </xf>
    <xf numFmtId="0" fontId="53" fillId="0" borderId="29" xfId="0" applyFont="1" applyBorder="1" applyAlignment="1">
      <alignment vertical="center" wrapText="1"/>
    </xf>
    <xf numFmtId="0" fontId="53" fillId="0" borderId="33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4" fillId="0" borderId="29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3" fillId="21" borderId="10" xfId="0" applyFont="1" applyFill="1" applyBorder="1" applyAlignment="1">
      <alignment horizontal="left" vertical="center" wrapText="1"/>
    </xf>
    <xf numFmtId="0" fontId="56" fillId="0" borderId="4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/>
    </xf>
    <xf numFmtId="0" fontId="2" fillId="34" borderId="64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 vertical="top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8" borderId="57" xfId="0" applyFont="1" applyFill="1" applyBorder="1" applyAlignment="1">
      <alignment horizontal="left"/>
    </xf>
    <xf numFmtId="0" fontId="4" fillId="38" borderId="58" xfId="0" applyFont="1" applyFill="1" applyBorder="1" applyAlignment="1">
      <alignment horizontal="left"/>
    </xf>
    <xf numFmtId="0" fontId="4" fillId="38" borderId="59" xfId="0" applyFont="1" applyFill="1" applyBorder="1" applyAlignment="1">
      <alignment horizontal="left"/>
    </xf>
    <xf numFmtId="0" fontId="4" fillId="38" borderId="57" xfId="0" applyFont="1" applyFill="1" applyBorder="1" applyAlignment="1">
      <alignment horizontal="center"/>
    </xf>
    <xf numFmtId="0" fontId="4" fillId="38" borderId="58" xfId="0" applyFont="1" applyFill="1" applyBorder="1" applyAlignment="1">
      <alignment horizontal="center"/>
    </xf>
    <xf numFmtId="0" fontId="4" fillId="38" borderId="59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1</xdr:col>
      <xdr:colOff>1362075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1</xdr:col>
      <xdr:colOff>1362075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1</xdr:col>
      <xdr:colOff>1362075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="120" zoomScaleSheetLayoutView="120" zoomScalePageLayoutView="0" workbookViewId="0" topLeftCell="A10">
      <selection activeCell="B26" sqref="B26"/>
    </sheetView>
  </sheetViews>
  <sheetFormatPr defaultColWidth="11.421875" defaultRowHeight="12.75"/>
  <cols>
    <col min="1" max="1" width="13.28125" style="160" customWidth="1"/>
    <col min="2" max="6" width="11.421875" style="160" customWidth="1"/>
    <col min="7" max="7" width="15.421875" style="160" customWidth="1"/>
    <col min="8" max="8" width="17.140625" style="160" customWidth="1"/>
    <col min="9" max="9" width="19.28125" style="160" customWidth="1"/>
    <col min="10" max="10" width="11.421875" style="160" customWidth="1"/>
    <col min="11" max="11" width="16.57421875" style="160" bestFit="1" customWidth="1"/>
    <col min="12" max="16384" width="11.421875" style="160" customWidth="1"/>
  </cols>
  <sheetData>
    <row r="1" spans="1:7" ht="12.75">
      <c r="A1" s="207" t="s">
        <v>115</v>
      </c>
      <c r="B1" s="207"/>
      <c r="C1" s="207"/>
      <c r="D1" s="207"/>
      <c r="E1" s="207"/>
      <c r="F1" s="207"/>
      <c r="G1" s="207"/>
    </row>
    <row r="2" spans="1:7" ht="13.5" thickBot="1">
      <c r="A2" s="209" t="s">
        <v>116</v>
      </c>
      <c r="B2" s="209"/>
      <c r="C2" s="209"/>
      <c r="D2" s="209"/>
      <c r="E2" s="209"/>
      <c r="F2" s="209"/>
      <c r="G2" s="209"/>
    </row>
    <row r="3" spans="1:7" ht="69" customHeight="1" thickBot="1">
      <c r="A3" s="123" t="s">
        <v>125</v>
      </c>
      <c r="B3" s="220" t="s">
        <v>173</v>
      </c>
      <c r="C3" s="220"/>
      <c r="D3" s="220"/>
      <c r="E3" s="220"/>
      <c r="F3" s="220"/>
      <c r="G3" s="221"/>
    </row>
    <row r="4" spans="1:7" ht="13.5" thickBot="1">
      <c r="A4" s="124" t="s">
        <v>122</v>
      </c>
      <c r="B4" s="222" t="s">
        <v>171</v>
      </c>
      <c r="C4" s="222"/>
      <c r="D4" s="222"/>
      <c r="E4" s="222"/>
      <c r="F4" s="222"/>
      <c r="G4" s="223"/>
    </row>
    <row r="5" spans="1:7" ht="12.75">
      <c r="A5" s="125"/>
      <c r="B5" s="126"/>
      <c r="C5" s="126"/>
      <c r="D5" s="126"/>
      <c r="E5" s="126"/>
      <c r="F5" s="126"/>
      <c r="G5" s="126"/>
    </row>
    <row r="6" spans="1:7" ht="12.75">
      <c r="A6" s="125"/>
      <c r="B6" s="126"/>
      <c r="C6" s="126"/>
      <c r="D6" s="126"/>
      <c r="E6" s="126"/>
      <c r="F6" s="126"/>
      <c r="G6" s="126"/>
    </row>
    <row r="7" spans="1:7" ht="12.75">
      <c r="A7" s="125"/>
      <c r="B7" s="126"/>
      <c r="C7" s="126"/>
      <c r="D7" s="126"/>
      <c r="E7" s="126"/>
      <c r="F7" s="126"/>
      <c r="G7" s="126"/>
    </row>
    <row r="8" spans="1:7" ht="12.75">
      <c r="A8" s="125"/>
      <c r="B8" s="126"/>
      <c r="C8" s="126"/>
      <c r="D8" s="126"/>
      <c r="E8" s="126"/>
      <c r="F8" s="126"/>
      <c r="G8" s="126"/>
    </row>
    <row r="9" spans="1:7" ht="12.75">
      <c r="A9" s="125"/>
      <c r="B9" s="126"/>
      <c r="C9" s="126"/>
      <c r="D9" s="126"/>
      <c r="E9" s="126"/>
      <c r="F9" s="126"/>
      <c r="G9" s="126"/>
    </row>
    <row r="10" spans="1:7" ht="12.75">
      <c r="A10" s="125"/>
      <c r="B10" s="126"/>
      <c r="C10" s="126"/>
      <c r="D10" s="126"/>
      <c r="E10" s="126"/>
      <c r="F10" s="126"/>
      <c r="G10" s="126"/>
    </row>
    <row r="11" spans="1:7" ht="12.75">
      <c r="A11" s="125"/>
      <c r="B11" s="126"/>
      <c r="C11" s="126"/>
      <c r="D11" s="126"/>
      <c r="E11" s="126"/>
      <c r="F11" s="126"/>
      <c r="G11" s="126"/>
    </row>
    <row r="12" spans="1:7" ht="12.75">
      <c r="A12" s="125"/>
      <c r="B12" s="126"/>
      <c r="C12" s="126"/>
      <c r="D12" s="126"/>
      <c r="E12" s="126"/>
      <c r="F12" s="126"/>
      <c r="G12" s="126"/>
    </row>
    <row r="13" spans="1:7" ht="12.75">
      <c r="A13" s="125"/>
      <c r="B13" s="126"/>
      <c r="C13" s="126"/>
      <c r="D13" s="126"/>
      <c r="E13" s="126"/>
      <c r="F13" s="126"/>
      <c r="G13" s="126"/>
    </row>
    <row r="14" spans="1:7" ht="12" customHeight="1">
      <c r="A14" s="125"/>
      <c r="B14" s="126"/>
      <c r="C14" s="126"/>
      <c r="D14" s="126"/>
      <c r="E14" s="126"/>
      <c r="F14" s="126"/>
      <c r="G14" s="126"/>
    </row>
    <row r="15" spans="1:7" ht="12.75">
      <c r="A15" s="125"/>
      <c r="B15" s="126"/>
      <c r="C15" s="126"/>
      <c r="D15" s="126"/>
      <c r="E15" s="126"/>
      <c r="F15" s="126"/>
      <c r="G15" s="126"/>
    </row>
    <row r="16" spans="1:11" ht="7.5" customHeight="1">
      <c r="A16" s="125"/>
      <c r="B16" s="126"/>
      <c r="C16" s="126"/>
      <c r="D16" s="126"/>
      <c r="E16" s="126"/>
      <c r="F16" s="126"/>
      <c r="G16" s="126"/>
      <c r="H16" s="173"/>
      <c r="I16" s="173"/>
      <c r="J16" s="173"/>
      <c r="K16" s="173"/>
    </row>
    <row r="17" spans="1:11" ht="27" customHeight="1">
      <c r="A17" s="208" t="s">
        <v>117</v>
      </c>
      <c r="B17" s="208"/>
      <c r="C17" s="208"/>
      <c r="D17" s="208"/>
      <c r="E17" s="208"/>
      <c r="F17" s="208"/>
      <c r="G17" s="208"/>
      <c r="H17" s="173"/>
      <c r="I17" s="173"/>
      <c r="J17" s="173"/>
      <c r="K17" s="173"/>
    </row>
    <row r="18" spans="8:11" ht="7.5" customHeight="1">
      <c r="H18" s="173"/>
      <c r="I18" s="173"/>
      <c r="J18" s="173"/>
      <c r="K18" s="173"/>
    </row>
    <row r="19" spans="1:11" ht="12.75">
      <c r="A19" s="210" t="s">
        <v>155</v>
      </c>
      <c r="B19" s="211"/>
      <c r="C19" s="211"/>
      <c r="D19" s="211"/>
      <c r="E19" s="211"/>
      <c r="F19" s="211"/>
      <c r="G19" s="212"/>
      <c r="H19" s="173" t="s">
        <v>119</v>
      </c>
      <c r="I19" s="180" t="s">
        <v>161</v>
      </c>
      <c r="J19" s="173"/>
      <c r="K19" s="173"/>
    </row>
    <row r="20" spans="1:12" ht="12.75">
      <c r="A20" s="203" t="s">
        <v>154</v>
      </c>
      <c r="B20" s="203"/>
      <c r="C20" s="203"/>
      <c r="D20" s="203"/>
      <c r="E20" s="203"/>
      <c r="F20" s="202" t="s">
        <v>118</v>
      </c>
      <c r="G20" s="203"/>
      <c r="H20" s="173"/>
      <c r="I20" s="174"/>
      <c r="J20" s="173"/>
      <c r="K20" s="173"/>
      <c r="L20" s="161"/>
    </row>
    <row r="21" spans="1:12" ht="12.75">
      <c r="A21" s="204" t="s">
        <v>162</v>
      </c>
      <c r="B21" s="205"/>
      <c r="C21" s="205"/>
      <c r="D21" s="205"/>
      <c r="E21" s="206"/>
      <c r="F21" s="224" t="e">
        <f>#REF!</f>
        <v>#REF!</v>
      </c>
      <c r="G21" s="225"/>
      <c r="H21" s="175">
        <v>20512260</v>
      </c>
      <c r="I21" s="174" t="e">
        <f>#REF!</f>
        <v>#REF!</v>
      </c>
      <c r="J21" s="176" t="e">
        <f>I21/H21</f>
        <v>#REF!</v>
      </c>
      <c r="K21" s="173"/>
      <c r="L21" s="161"/>
    </row>
    <row r="22" spans="1:11" ht="12.75">
      <c r="A22" s="203" t="s">
        <v>163</v>
      </c>
      <c r="B22" s="203"/>
      <c r="C22" s="203"/>
      <c r="D22" s="203"/>
      <c r="E22" s="203"/>
      <c r="F22" s="202" t="e">
        <f>#REF!</f>
        <v>#REF!</v>
      </c>
      <c r="G22" s="203"/>
      <c r="H22" s="175">
        <v>686415643</v>
      </c>
      <c r="I22" s="181">
        <f>'Etapa 2'!H44</f>
        <v>382294078.70000005</v>
      </c>
      <c r="J22" s="176">
        <f>I22/H22</f>
        <v>0.5569425501860249</v>
      </c>
      <c r="K22" s="173"/>
    </row>
    <row r="23" spans="1:11" ht="12.75">
      <c r="A23" s="204" t="s">
        <v>160</v>
      </c>
      <c r="B23" s="205"/>
      <c r="C23" s="205"/>
      <c r="D23" s="205"/>
      <c r="E23" s="206"/>
      <c r="F23" s="224" t="e">
        <f>ROUND(SUM(F21:G22)*0.16,0)</f>
        <v>#REF!</v>
      </c>
      <c r="G23" s="225"/>
      <c r="H23" s="175"/>
      <c r="I23" s="173"/>
      <c r="J23" s="176"/>
      <c r="K23" s="173"/>
    </row>
    <row r="24" spans="1:11" ht="12.75">
      <c r="A24" s="226" t="s">
        <v>174</v>
      </c>
      <c r="B24" s="226"/>
      <c r="C24" s="226"/>
      <c r="D24" s="226"/>
      <c r="E24" s="226"/>
      <c r="F24" s="202" t="e">
        <f>SUM(F21:G23)</f>
        <v>#REF!</v>
      </c>
      <c r="G24" s="203"/>
      <c r="H24" s="175">
        <f>SUM(H21:H22)</f>
        <v>706927903</v>
      </c>
      <c r="I24" s="173"/>
      <c r="J24" s="176" t="e">
        <f>F24/H24</f>
        <v>#REF!</v>
      </c>
      <c r="K24" s="173"/>
    </row>
    <row r="25" spans="8:11" ht="12.75">
      <c r="H25" s="173"/>
      <c r="I25" s="173"/>
      <c r="J25" s="176"/>
      <c r="K25" s="173"/>
    </row>
    <row r="27" spans="1:11" ht="13.5" thickBot="1">
      <c r="A27" s="162"/>
      <c r="B27" s="162"/>
      <c r="C27" s="162"/>
      <c r="D27" s="162"/>
      <c r="E27" s="162"/>
      <c r="F27" s="162"/>
      <c r="G27" s="162"/>
      <c r="K27" s="163"/>
    </row>
    <row r="28" spans="2:7" ht="15" customHeight="1">
      <c r="B28" s="217" t="s">
        <v>91</v>
      </c>
      <c r="C28" s="218"/>
      <c r="D28" s="218"/>
      <c r="E28" s="218"/>
      <c r="F28" s="219"/>
      <c r="G28" s="117"/>
    </row>
    <row r="29" spans="1:7" ht="12.75">
      <c r="A29" s="117"/>
      <c r="B29" s="119" t="s">
        <v>92</v>
      </c>
      <c r="C29" s="118"/>
      <c r="D29" s="118"/>
      <c r="E29" s="118"/>
      <c r="F29" s="120"/>
      <c r="G29" s="117"/>
    </row>
    <row r="30" spans="2:7" ht="6" customHeight="1">
      <c r="B30" s="215"/>
      <c r="C30" s="216"/>
      <c r="D30" s="216"/>
      <c r="E30" s="164"/>
      <c r="F30" s="165"/>
      <c r="G30" s="162"/>
    </row>
    <row r="31" spans="2:7" ht="12.75">
      <c r="B31" s="121" t="s">
        <v>150</v>
      </c>
      <c r="C31" s="164" t="s">
        <v>151</v>
      </c>
      <c r="D31" s="164"/>
      <c r="E31" s="164"/>
      <c r="F31" s="165"/>
      <c r="G31" s="162"/>
    </row>
    <row r="32" spans="2:7" ht="6" customHeight="1">
      <c r="B32" s="122"/>
      <c r="C32" s="164"/>
      <c r="D32" s="164"/>
      <c r="E32" s="164"/>
      <c r="F32" s="165"/>
      <c r="G32" s="162"/>
    </row>
    <row r="33" spans="2:7" ht="12.75">
      <c r="B33" s="121" t="s">
        <v>152</v>
      </c>
      <c r="C33" s="164" t="s">
        <v>153</v>
      </c>
      <c r="D33" s="164"/>
      <c r="E33" s="164"/>
      <c r="F33" s="165"/>
      <c r="G33" s="162"/>
    </row>
    <row r="34" spans="1:7" ht="6" customHeight="1">
      <c r="A34" s="162"/>
      <c r="B34" s="166"/>
      <c r="C34" s="167"/>
      <c r="D34" s="164"/>
      <c r="E34" s="164"/>
      <c r="F34" s="165"/>
      <c r="G34" s="162"/>
    </row>
    <row r="35" spans="2:6" ht="13.5" thickBot="1">
      <c r="B35" s="213" t="s">
        <v>100</v>
      </c>
      <c r="C35" s="214"/>
      <c r="D35" s="168"/>
      <c r="E35" s="168"/>
      <c r="F35" s="169"/>
    </row>
  </sheetData>
  <sheetProtection/>
  <mergeCells count="19">
    <mergeCell ref="B35:C35"/>
    <mergeCell ref="B30:D30"/>
    <mergeCell ref="B28:F28"/>
    <mergeCell ref="B3:G3"/>
    <mergeCell ref="B4:G4"/>
    <mergeCell ref="A23:E23"/>
    <mergeCell ref="F23:G23"/>
    <mergeCell ref="F21:G21"/>
    <mergeCell ref="A22:E22"/>
    <mergeCell ref="A24:E24"/>
    <mergeCell ref="F24:G24"/>
    <mergeCell ref="A21:E21"/>
    <mergeCell ref="A1:G1"/>
    <mergeCell ref="A17:G17"/>
    <mergeCell ref="A2:G2"/>
    <mergeCell ref="A20:E20"/>
    <mergeCell ref="F20:G20"/>
    <mergeCell ref="A19:G19"/>
    <mergeCell ref="F22:G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Normal="85" zoomScaleSheetLayoutView="100" zoomScalePageLayoutView="0" workbookViewId="0" topLeftCell="A1">
      <selection activeCell="E15" sqref="E15"/>
    </sheetView>
  </sheetViews>
  <sheetFormatPr defaultColWidth="11.421875" defaultRowHeight="12.75"/>
  <cols>
    <col min="2" max="2" width="25.28125" style="0" customWidth="1"/>
    <col min="3" max="4" width="12.7109375" style="0" customWidth="1"/>
    <col min="5" max="5" width="12.28125" style="0" customWidth="1"/>
    <col min="6" max="6" width="15.8515625" style="0" customWidth="1"/>
    <col min="7" max="7" width="16.57421875" style="0" bestFit="1" customWidth="1"/>
  </cols>
  <sheetData>
    <row r="1" spans="1:6" ht="12.75">
      <c r="A1" s="245"/>
      <c r="B1" s="245"/>
      <c r="C1" s="245"/>
      <c r="D1" s="245"/>
      <c r="E1" s="245"/>
      <c r="F1" s="245"/>
    </row>
    <row r="2" spans="1:6" ht="25.5" customHeight="1">
      <c r="A2" s="230" t="s">
        <v>192</v>
      </c>
      <c r="B2" s="230"/>
      <c r="C2" s="230"/>
      <c r="D2" s="230"/>
      <c r="E2" s="230"/>
      <c r="F2" s="230"/>
    </row>
    <row r="3" spans="1:6" ht="12.75" customHeight="1">
      <c r="A3" s="230" t="s">
        <v>175</v>
      </c>
      <c r="B3" s="230"/>
      <c r="C3" s="230"/>
      <c r="D3" s="230"/>
      <c r="E3" s="230"/>
      <c r="F3" s="230"/>
    </row>
    <row r="4" spans="1:6" ht="12.75">
      <c r="A4" s="231" t="s">
        <v>154</v>
      </c>
      <c r="B4" s="231"/>
      <c r="C4" s="231"/>
      <c r="D4" s="231"/>
      <c r="E4" s="231"/>
      <c r="F4" s="185" t="s">
        <v>32</v>
      </c>
    </row>
    <row r="5" spans="1:6" ht="12.75">
      <c r="A5" s="187" t="s">
        <v>180</v>
      </c>
      <c r="B5" s="227" t="s">
        <v>154</v>
      </c>
      <c r="C5" s="228"/>
      <c r="D5" s="228"/>
      <c r="E5" s="229"/>
      <c r="F5" s="187" t="s">
        <v>32</v>
      </c>
    </row>
    <row r="6" spans="1:6" ht="12.75" customHeight="1">
      <c r="A6" s="192">
        <v>1</v>
      </c>
      <c r="B6" s="235" t="s">
        <v>176</v>
      </c>
      <c r="C6" s="236"/>
      <c r="D6" s="236"/>
      <c r="E6" s="237"/>
      <c r="F6" s="197">
        <f>ROUND(F7+F8,0)</f>
        <v>0</v>
      </c>
    </row>
    <row r="7" spans="1:6" ht="12.75" customHeight="1">
      <c r="A7" s="189"/>
      <c r="B7" s="238" t="s">
        <v>177</v>
      </c>
      <c r="C7" s="239"/>
      <c r="D7" s="239"/>
      <c r="E7" s="240"/>
      <c r="F7" s="198"/>
    </row>
    <row r="8" spans="1:6" ht="12.75" customHeight="1">
      <c r="A8" s="189"/>
      <c r="B8" s="241" t="s">
        <v>178</v>
      </c>
      <c r="C8" s="242"/>
      <c r="D8" s="242"/>
      <c r="E8" s="243"/>
      <c r="F8" s="198">
        <f>+F7*0.19</f>
        <v>0</v>
      </c>
    </row>
    <row r="9" spans="1:6" ht="29.25" customHeight="1">
      <c r="A9" s="230" t="s">
        <v>179</v>
      </c>
      <c r="B9" s="230"/>
      <c r="C9" s="230"/>
      <c r="D9" s="230"/>
      <c r="E9" s="230"/>
      <c r="F9" s="230"/>
    </row>
    <row r="10" spans="1:6" ht="25.5">
      <c r="A10" s="187" t="s">
        <v>180</v>
      </c>
      <c r="B10" s="187" t="s">
        <v>154</v>
      </c>
      <c r="C10" s="187" t="s">
        <v>181</v>
      </c>
      <c r="D10" s="187" t="s">
        <v>6</v>
      </c>
      <c r="E10" s="187" t="s">
        <v>182</v>
      </c>
      <c r="F10" s="187" t="s">
        <v>32</v>
      </c>
    </row>
    <row r="11" spans="1:6" ht="12.75" customHeight="1">
      <c r="A11" s="188" t="s">
        <v>0</v>
      </c>
      <c r="B11" s="244" t="s">
        <v>183</v>
      </c>
      <c r="C11" s="244"/>
      <c r="D11" s="244"/>
      <c r="E11" s="244"/>
      <c r="F11" s="197">
        <f>F12+F13+F14+F17+F15+F16+F18</f>
        <v>0</v>
      </c>
    </row>
    <row r="12" spans="1:6" ht="12.75">
      <c r="A12" s="189">
        <v>2</v>
      </c>
      <c r="B12" s="195" t="s">
        <v>196</v>
      </c>
      <c r="C12" s="189" t="s">
        <v>199</v>
      </c>
      <c r="D12" s="186">
        <v>520</v>
      </c>
      <c r="E12" s="194"/>
      <c r="F12" s="198">
        <f>ROUND(D12*E12,0)</f>
        <v>0</v>
      </c>
    </row>
    <row r="13" spans="1:6" ht="12.75">
      <c r="A13" s="189">
        <v>3</v>
      </c>
      <c r="B13" s="195" t="s">
        <v>197</v>
      </c>
      <c r="C13" s="189" t="s">
        <v>184</v>
      </c>
      <c r="D13" s="186">
        <v>647</v>
      </c>
      <c r="E13" s="194"/>
      <c r="F13" s="198">
        <f aca="true" t="shared" si="0" ref="F13:F18">ROUND(D13*E13,0)</f>
        <v>0</v>
      </c>
    </row>
    <row r="14" spans="1:6" ht="12.75">
      <c r="A14" s="189">
        <v>4</v>
      </c>
      <c r="B14" s="195" t="s">
        <v>198</v>
      </c>
      <c r="C14" s="189" t="s">
        <v>184</v>
      </c>
      <c r="D14" s="186">
        <v>186</v>
      </c>
      <c r="E14" s="194"/>
      <c r="F14" s="198">
        <f t="shared" si="0"/>
        <v>0</v>
      </c>
    </row>
    <row r="15" spans="1:6" ht="45">
      <c r="A15" s="189">
        <v>5</v>
      </c>
      <c r="B15" s="195" t="s">
        <v>193</v>
      </c>
      <c r="C15" s="189" t="s">
        <v>184</v>
      </c>
      <c r="D15" s="186">
        <v>100</v>
      </c>
      <c r="E15" s="194"/>
      <c r="F15" s="198">
        <f t="shared" si="0"/>
        <v>0</v>
      </c>
    </row>
    <row r="16" spans="1:6" ht="33.75">
      <c r="A16" s="189">
        <v>6</v>
      </c>
      <c r="B16" s="195" t="s">
        <v>194</v>
      </c>
      <c r="C16" s="189" t="s">
        <v>184</v>
      </c>
      <c r="D16" s="186">
        <v>1000</v>
      </c>
      <c r="E16" s="194"/>
      <c r="F16" s="198">
        <f t="shared" si="0"/>
        <v>0</v>
      </c>
    </row>
    <row r="17" spans="1:6" ht="25.5" customHeight="1">
      <c r="A17" s="189">
        <v>7</v>
      </c>
      <c r="B17" s="195" t="s">
        <v>195</v>
      </c>
      <c r="C17" s="189" t="s">
        <v>184</v>
      </c>
      <c r="D17" s="193">
        <v>100</v>
      </c>
      <c r="E17" s="194"/>
      <c r="F17" s="198">
        <f t="shared" si="0"/>
        <v>0</v>
      </c>
    </row>
    <row r="18" spans="1:6" ht="82.5" customHeight="1">
      <c r="A18" s="199">
        <v>8</v>
      </c>
      <c r="B18" s="195" t="s">
        <v>200</v>
      </c>
      <c r="C18" s="199" t="s">
        <v>201</v>
      </c>
      <c r="D18" s="193">
        <v>190</v>
      </c>
      <c r="E18" s="194"/>
      <c r="F18" s="198">
        <f t="shared" si="0"/>
        <v>0</v>
      </c>
    </row>
    <row r="19" spans="1:6" ht="12.75" customHeight="1">
      <c r="A19" s="188" t="s">
        <v>1</v>
      </c>
      <c r="B19" s="244" t="s">
        <v>185</v>
      </c>
      <c r="C19" s="244"/>
      <c r="D19" s="244"/>
      <c r="E19" s="244"/>
      <c r="F19" s="197">
        <f>SUM(F20:F23)</f>
        <v>0</v>
      </c>
    </row>
    <row r="20" spans="1:6" ht="12.75">
      <c r="A20" s="189"/>
      <c r="B20" s="190" t="s">
        <v>186</v>
      </c>
      <c r="C20" s="196"/>
      <c r="D20" s="232"/>
      <c r="E20" s="232"/>
      <c r="F20" s="198">
        <f>ROUND(F11*C20,0)</f>
        <v>0</v>
      </c>
    </row>
    <row r="21" spans="1:6" ht="12.75">
      <c r="A21" s="189"/>
      <c r="B21" s="190" t="s">
        <v>187</v>
      </c>
      <c r="C21" s="196"/>
      <c r="D21" s="232"/>
      <c r="E21" s="232"/>
      <c r="F21" s="198">
        <f>ROUND(F11*C21,0)</f>
        <v>0</v>
      </c>
    </row>
    <row r="22" spans="1:6" ht="12.75">
      <c r="A22" s="189"/>
      <c r="B22" s="190" t="s">
        <v>188</v>
      </c>
      <c r="C22" s="196"/>
      <c r="D22" s="232"/>
      <c r="E22" s="232"/>
      <c r="F22" s="198">
        <f>ROUND(F11*C22,0)</f>
        <v>0</v>
      </c>
    </row>
    <row r="23" spans="1:6" ht="25.5" customHeight="1">
      <c r="A23" s="189"/>
      <c r="B23" s="190" t="s">
        <v>189</v>
      </c>
      <c r="C23" s="196">
        <v>0.19</v>
      </c>
      <c r="D23" s="232"/>
      <c r="E23" s="232"/>
      <c r="F23" s="198">
        <f>ROUND(F22*C23,0)</f>
        <v>0</v>
      </c>
    </row>
    <row r="24" spans="1:7" ht="12.75">
      <c r="A24" s="188">
        <v>2</v>
      </c>
      <c r="B24" s="191" t="s">
        <v>190</v>
      </c>
      <c r="C24" s="188"/>
      <c r="D24" s="233"/>
      <c r="E24" s="233"/>
      <c r="F24" s="197">
        <f>F11+F19</f>
        <v>0</v>
      </c>
      <c r="G24" s="200"/>
    </row>
    <row r="25" spans="1:7" ht="12.75">
      <c r="A25" s="234" t="s">
        <v>191</v>
      </c>
      <c r="B25" s="234"/>
      <c r="C25" s="234"/>
      <c r="D25" s="234"/>
      <c r="E25" s="234"/>
      <c r="F25" s="197">
        <f>F6+F24</f>
        <v>0</v>
      </c>
      <c r="G25" s="200"/>
    </row>
    <row r="26" ht="12.75">
      <c r="F26" s="200"/>
    </row>
    <row r="28" ht="12.75">
      <c r="F28" s="201"/>
    </row>
  </sheetData>
  <sheetProtection sheet="1"/>
  <protectedRanges>
    <protectedRange sqref="C20:C22" name="Rango3"/>
    <protectedRange sqref="F7" name="Rango2"/>
    <protectedRange sqref="E12:E18" name="Rango1"/>
  </protectedRanges>
  <mergeCells count="17">
    <mergeCell ref="A1:F1"/>
    <mergeCell ref="D24:E24"/>
    <mergeCell ref="A25:E25"/>
    <mergeCell ref="B6:E6"/>
    <mergeCell ref="B7:E7"/>
    <mergeCell ref="B8:E8"/>
    <mergeCell ref="A9:F9"/>
    <mergeCell ref="B11:E11"/>
    <mergeCell ref="B19:E19"/>
    <mergeCell ref="D21:E21"/>
    <mergeCell ref="D20:E20"/>
    <mergeCell ref="B5:E5"/>
    <mergeCell ref="A2:F2"/>
    <mergeCell ref="A3:F3"/>
    <mergeCell ref="A4:E4"/>
    <mergeCell ref="D22:E22"/>
    <mergeCell ref="D23:E23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view="pageBreakPreview" zoomScale="80" zoomScaleSheetLayoutView="80" zoomScalePageLayoutView="0" workbookViewId="0" topLeftCell="A30">
      <selection activeCell="A5" sqref="A5:H48"/>
    </sheetView>
  </sheetViews>
  <sheetFormatPr defaultColWidth="11.421875" defaultRowHeight="12.75"/>
  <cols>
    <col min="1" max="1" width="38.00390625" style="130" customWidth="1"/>
    <col min="2" max="2" width="13.421875" style="130" customWidth="1"/>
    <col min="3" max="3" width="16.421875" style="130" customWidth="1"/>
    <col min="4" max="4" width="13.7109375" style="130" customWidth="1"/>
    <col min="5" max="5" width="16.00390625" style="130" customWidth="1"/>
    <col min="6" max="6" width="16.140625" style="130" customWidth="1"/>
    <col min="7" max="7" width="14.421875" style="130" bestFit="1" customWidth="1"/>
    <col min="8" max="8" width="18.57421875" style="130" customWidth="1"/>
    <col min="9" max="9" width="18.57421875" style="130" bestFit="1" customWidth="1"/>
    <col min="10" max="10" width="18.421875" style="130" bestFit="1" customWidth="1"/>
    <col min="11" max="11" width="16.00390625" style="130" customWidth="1"/>
    <col min="12" max="16384" width="11.421875" style="130" customWidth="1"/>
  </cols>
  <sheetData>
    <row r="1" spans="1:8" ht="12.75">
      <c r="A1" s="246" t="s">
        <v>124</v>
      </c>
      <c r="B1" s="246"/>
      <c r="C1" s="246"/>
      <c r="D1" s="246"/>
      <c r="E1" s="246"/>
      <c r="F1" s="246"/>
      <c r="G1" s="246"/>
      <c r="H1" s="246"/>
    </row>
    <row r="2" spans="1:8" ht="12.75">
      <c r="A2" s="246" t="s">
        <v>159</v>
      </c>
      <c r="B2" s="246"/>
      <c r="C2" s="246"/>
      <c r="D2" s="246"/>
      <c r="E2" s="246"/>
      <c r="F2" s="246"/>
      <c r="G2" s="246"/>
      <c r="H2" s="246"/>
    </row>
    <row r="3" spans="1:8" ht="87" customHeight="1">
      <c r="A3" s="226" t="s">
        <v>125</v>
      </c>
      <c r="B3" s="226"/>
      <c r="C3" s="247" t="e">
        <f>#REF!</f>
        <v>#REF!</v>
      </c>
      <c r="D3" s="247"/>
      <c r="E3" s="247"/>
      <c r="F3" s="247"/>
      <c r="G3" s="247"/>
      <c r="H3" s="247"/>
    </row>
    <row r="4" spans="1:8" ht="12.75" customHeight="1" thickBot="1">
      <c r="A4" s="247" t="s">
        <v>122</v>
      </c>
      <c r="B4" s="247"/>
      <c r="C4" s="247" t="s">
        <v>171</v>
      </c>
      <c r="D4" s="247"/>
      <c r="E4" s="247"/>
      <c r="F4" s="247"/>
      <c r="G4" s="247"/>
      <c r="H4" s="247"/>
    </row>
    <row r="5" spans="1:8" ht="18.75" customHeight="1">
      <c r="A5" s="260" t="s">
        <v>172</v>
      </c>
      <c r="B5" s="261"/>
      <c r="C5" s="261"/>
      <c r="D5" s="261"/>
      <c r="E5" s="261"/>
      <c r="F5" s="261"/>
      <c r="G5" s="261"/>
      <c r="H5" s="262"/>
    </row>
    <row r="6" spans="1:8" ht="13.5" thickBot="1">
      <c r="A6" s="263"/>
      <c r="B6" s="263"/>
      <c r="C6" s="263"/>
      <c r="D6" s="263"/>
      <c r="E6" s="263"/>
      <c r="F6" s="263"/>
      <c r="G6" s="263"/>
      <c r="H6" s="263"/>
    </row>
    <row r="7" spans="1:8" ht="18.75" customHeight="1">
      <c r="A7" s="264" t="s">
        <v>126</v>
      </c>
      <c r="B7" s="265"/>
      <c r="C7" s="265"/>
      <c r="D7" s="265"/>
      <c r="E7" s="265"/>
      <c r="F7" s="265"/>
      <c r="G7" s="265"/>
      <c r="H7" s="266"/>
    </row>
    <row r="8" spans="1:9" s="132" customFormat="1" ht="12.75">
      <c r="A8" s="112" t="s">
        <v>127</v>
      </c>
      <c r="B8" s="108" t="s">
        <v>0</v>
      </c>
      <c r="C8" s="108" t="s">
        <v>1</v>
      </c>
      <c r="D8" s="108" t="s">
        <v>2</v>
      </c>
      <c r="E8" s="108" t="s">
        <v>3</v>
      </c>
      <c r="F8" s="108" t="s">
        <v>4</v>
      </c>
      <c r="G8" s="108" t="s">
        <v>5</v>
      </c>
      <c r="H8" s="113"/>
      <c r="I8" s="131"/>
    </row>
    <row r="9" spans="1:13" s="132" customFormat="1" ht="25.5">
      <c r="A9" s="112" t="s">
        <v>126</v>
      </c>
      <c r="B9" s="108" t="s">
        <v>6</v>
      </c>
      <c r="C9" s="108" t="s">
        <v>128</v>
      </c>
      <c r="D9" s="108" t="s">
        <v>129</v>
      </c>
      <c r="E9" s="108" t="s">
        <v>130</v>
      </c>
      <c r="F9" s="108" t="s">
        <v>131</v>
      </c>
      <c r="G9" s="108" t="s">
        <v>132</v>
      </c>
      <c r="H9" s="113" t="s">
        <v>133</v>
      </c>
      <c r="I9" s="131"/>
      <c r="J9" s="127"/>
      <c r="K9" s="130"/>
      <c r="L9" s="130"/>
      <c r="M9" s="130"/>
    </row>
    <row r="10" spans="1:13" ht="12.75">
      <c r="A10" s="133" t="s">
        <v>134</v>
      </c>
      <c r="B10" s="134">
        <v>1</v>
      </c>
      <c r="C10" s="135">
        <v>5200000</v>
      </c>
      <c r="D10" s="182">
        <v>0.3</v>
      </c>
      <c r="E10" s="134">
        <v>2.5</v>
      </c>
      <c r="F10" s="135">
        <f>B10*C10*D10*E10</f>
        <v>3900000</v>
      </c>
      <c r="G10" s="134">
        <v>10</v>
      </c>
      <c r="H10" s="136">
        <f>F10*G10</f>
        <v>39000000</v>
      </c>
      <c r="I10" s="170">
        <f>C10*D10</f>
        <v>1560000</v>
      </c>
      <c r="J10" s="138"/>
      <c r="L10" s="130" t="s">
        <v>120</v>
      </c>
      <c r="M10" s="139">
        <v>0.9</v>
      </c>
    </row>
    <row r="11" spans="1:9" ht="12.75">
      <c r="A11" s="133" t="s">
        <v>135</v>
      </c>
      <c r="B11" s="134">
        <v>1</v>
      </c>
      <c r="C11" s="135">
        <v>3800000</v>
      </c>
      <c r="D11" s="183">
        <v>1</v>
      </c>
      <c r="E11" s="134">
        <v>2.5</v>
      </c>
      <c r="F11" s="135">
        <f>B11*C11*D11*E11</f>
        <v>9500000</v>
      </c>
      <c r="G11" s="134">
        <v>10</v>
      </c>
      <c r="H11" s="136">
        <f>F11*G11</f>
        <v>95000000</v>
      </c>
      <c r="I11" s="170">
        <f>C11*D11</f>
        <v>3800000</v>
      </c>
    </row>
    <row r="12" spans="1:9" ht="12.75">
      <c r="A12" s="133" t="s">
        <v>8</v>
      </c>
      <c r="B12" s="134">
        <v>1</v>
      </c>
      <c r="C12" s="135">
        <v>4200000</v>
      </c>
      <c r="D12" s="183">
        <v>0.1</v>
      </c>
      <c r="E12" s="134">
        <v>2.5</v>
      </c>
      <c r="F12" s="135">
        <f>B12*C12*D12*E12</f>
        <v>1050000</v>
      </c>
      <c r="G12" s="134">
        <v>10</v>
      </c>
      <c r="H12" s="136">
        <f>F12*G12</f>
        <v>10500000</v>
      </c>
      <c r="I12" s="170">
        <f>C12*D12</f>
        <v>420000</v>
      </c>
    </row>
    <row r="13" spans="1:9" ht="12.75">
      <c r="A13" s="133" t="s">
        <v>165</v>
      </c>
      <c r="B13" s="134">
        <v>1</v>
      </c>
      <c r="C13" s="135">
        <v>4200000</v>
      </c>
      <c r="D13" s="183">
        <v>0.3</v>
      </c>
      <c r="E13" s="134">
        <v>2.5</v>
      </c>
      <c r="F13" s="135">
        <f>B13*C13*D13*E13</f>
        <v>3150000</v>
      </c>
      <c r="G13" s="134">
        <v>10</v>
      </c>
      <c r="H13" s="136">
        <f>F13*G13</f>
        <v>31500000</v>
      </c>
      <c r="I13" s="170">
        <f>C13*D13</f>
        <v>1260000</v>
      </c>
    </row>
    <row r="14" spans="1:9" ht="12.75">
      <c r="A14" s="133" t="s">
        <v>9</v>
      </c>
      <c r="B14" s="134"/>
      <c r="C14" s="135"/>
      <c r="D14" s="183">
        <v>0.1</v>
      </c>
      <c r="E14" s="134"/>
      <c r="F14" s="135"/>
      <c r="G14" s="134"/>
      <c r="H14" s="136"/>
      <c r="I14" s="170"/>
    </row>
    <row r="15" spans="1:9" ht="12.75">
      <c r="A15" s="133" t="s">
        <v>107</v>
      </c>
      <c r="B15" s="134"/>
      <c r="C15" s="135"/>
      <c r="D15" s="183">
        <v>0.1</v>
      </c>
      <c r="E15" s="134"/>
      <c r="F15" s="135"/>
      <c r="G15" s="134"/>
      <c r="H15" s="136"/>
      <c r="I15" s="170"/>
    </row>
    <row r="16" spans="1:9" ht="12.75">
      <c r="A16" s="133" t="s">
        <v>164</v>
      </c>
      <c r="B16" s="134"/>
      <c r="C16" s="135"/>
      <c r="D16" s="183">
        <v>0.1</v>
      </c>
      <c r="E16" s="134"/>
      <c r="F16" s="135"/>
      <c r="G16" s="134"/>
      <c r="H16" s="136"/>
      <c r="I16" s="170"/>
    </row>
    <row r="17" spans="1:9" ht="12.75">
      <c r="A17" s="133" t="s">
        <v>103</v>
      </c>
      <c r="B17" s="134"/>
      <c r="C17" s="135"/>
      <c r="D17" s="183">
        <v>0.1</v>
      </c>
      <c r="E17" s="134"/>
      <c r="F17" s="135"/>
      <c r="G17" s="134"/>
      <c r="H17" s="136"/>
      <c r="I17" s="170"/>
    </row>
    <row r="18" spans="1:9" ht="25.5">
      <c r="A18" s="133" t="s">
        <v>166</v>
      </c>
      <c r="B18" s="134"/>
      <c r="C18" s="135"/>
      <c r="D18" s="183">
        <v>0.05</v>
      </c>
      <c r="E18" s="134"/>
      <c r="F18" s="135"/>
      <c r="G18" s="134"/>
      <c r="H18" s="136"/>
      <c r="I18" s="170"/>
    </row>
    <row r="19" spans="1:9" ht="25.5">
      <c r="A19" s="133" t="s">
        <v>167</v>
      </c>
      <c r="B19" s="134"/>
      <c r="C19" s="135"/>
      <c r="D19" s="183">
        <v>0.05</v>
      </c>
      <c r="E19" s="134"/>
      <c r="F19" s="135"/>
      <c r="G19" s="134"/>
      <c r="H19" s="136"/>
      <c r="I19" s="170"/>
    </row>
    <row r="20" spans="1:9" ht="12.75">
      <c r="A20" s="133" t="s">
        <v>168</v>
      </c>
      <c r="B20" s="134"/>
      <c r="C20" s="135"/>
      <c r="D20" s="183">
        <v>1</v>
      </c>
      <c r="E20" s="134"/>
      <c r="F20" s="135"/>
      <c r="G20" s="134"/>
      <c r="H20" s="136"/>
      <c r="I20" s="170"/>
    </row>
    <row r="21" spans="1:10" ht="13.5" thickBot="1">
      <c r="A21" s="133" t="s">
        <v>169</v>
      </c>
      <c r="B21" s="134">
        <v>1</v>
      </c>
      <c r="C21" s="135">
        <v>2400000</v>
      </c>
      <c r="D21" s="183">
        <v>0.05</v>
      </c>
      <c r="E21" s="134">
        <v>2.5</v>
      </c>
      <c r="F21" s="135">
        <f>B21*C21*D21*E21</f>
        <v>300000</v>
      </c>
      <c r="G21" s="134">
        <v>10</v>
      </c>
      <c r="H21" s="136">
        <f>F21*G21</f>
        <v>3000000</v>
      </c>
      <c r="I21" s="170">
        <f>C21*D21</f>
        <v>120000</v>
      </c>
      <c r="J21" s="140"/>
    </row>
    <row r="22" spans="1:9" ht="13.5" thickBot="1">
      <c r="A22" s="248" t="s">
        <v>137</v>
      </c>
      <c r="B22" s="249"/>
      <c r="C22" s="249"/>
      <c r="D22" s="249"/>
      <c r="E22" s="249"/>
      <c r="F22" s="249"/>
      <c r="G22" s="250"/>
      <c r="H22" s="145">
        <f>SUM(H10:H21)</f>
        <v>179000000</v>
      </c>
      <c r="I22" s="137"/>
    </row>
    <row r="23" spans="1:9" ht="20.25" customHeight="1">
      <c r="A23" s="267" t="s">
        <v>138</v>
      </c>
      <c r="B23" s="268"/>
      <c r="C23" s="268"/>
      <c r="D23" s="268"/>
      <c r="E23" s="268"/>
      <c r="F23" s="268"/>
      <c r="G23" s="268"/>
      <c r="H23" s="269"/>
      <c r="I23" s="137"/>
    </row>
    <row r="24" spans="1:9" s="132" customFormat="1" ht="12.75">
      <c r="A24" s="112" t="s">
        <v>127</v>
      </c>
      <c r="B24" s="108" t="s">
        <v>0</v>
      </c>
      <c r="C24" s="108" t="s">
        <v>1</v>
      </c>
      <c r="D24" s="108" t="s">
        <v>2</v>
      </c>
      <c r="E24" s="108" t="s">
        <v>3</v>
      </c>
      <c r="F24" s="108" t="s">
        <v>4</v>
      </c>
      <c r="G24" s="108" t="s">
        <v>5</v>
      </c>
      <c r="H24" s="113"/>
      <c r="I24" s="131"/>
    </row>
    <row r="25" spans="1:9" s="132" customFormat="1" ht="25.5">
      <c r="A25" s="112" t="s">
        <v>138</v>
      </c>
      <c r="B25" s="108" t="s">
        <v>6</v>
      </c>
      <c r="C25" s="108" t="s">
        <v>128</v>
      </c>
      <c r="D25" s="108" t="s">
        <v>129</v>
      </c>
      <c r="E25" s="108" t="s">
        <v>130</v>
      </c>
      <c r="F25" s="108" t="s">
        <v>131</v>
      </c>
      <c r="G25" s="108" t="s">
        <v>132</v>
      </c>
      <c r="H25" s="113" t="s">
        <v>133</v>
      </c>
      <c r="I25" s="131"/>
    </row>
    <row r="26" spans="1:9" ht="12.75">
      <c r="A26" s="133" t="s">
        <v>136</v>
      </c>
      <c r="B26" s="134">
        <v>1</v>
      </c>
      <c r="C26" s="135">
        <v>1700000</v>
      </c>
      <c r="D26" s="183">
        <v>0.3</v>
      </c>
      <c r="E26" s="134">
        <v>2.5</v>
      </c>
      <c r="F26" s="135">
        <f>B26*C26*D26*E26</f>
        <v>1275000</v>
      </c>
      <c r="G26" s="134">
        <v>10</v>
      </c>
      <c r="H26" s="136">
        <f>F26*G26</f>
        <v>12750000</v>
      </c>
      <c r="I26" s="170">
        <f>C26*D26</f>
        <v>510000</v>
      </c>
    </row>
    <row r="27" spans="1:9" ht="12.75">
      <c r="A27" s="133" t="s">
        <v>170</v>
      </c>
      <c r="B27" s="134">
        <v>1</v>
      </c>
      <c r="C27" s="135">
        <v>650000</v>
      </c>
      <c r="D27" s="183">
        <v>0.3</v>
      </c>
      <c r="E27" s="134">
        <v>2.5</v>
      </c>
      <c r="F27" s="135">
        <f>B27*C27*D27*E27</f>
        <v>487500</v>
      </c>
      <c r="G27" s="134">
        <v>10</v>
      </c>
      <c r="H27" s="136">
        <f>F27*G27</f>
        <v>4875000</v>
      </c>
      <c r="I27" s="170">
        <f>C27*D27</f>
        <v>195000</v>
      </c>
    </row>
    <row r="28" spans="1:9" ht="12.75">
      <c r="A28" s="141" t="s">
        <v>82</v>
      </c>
      <c r="B28" s="142">
        <v>2</v>
      </c>
      <c r="C28" s="143">
        <v>1500000</v>
      </c>
      <c r="D28" s="184">
        <v>1</v>
      </c>
      <c r="E28" s="142">
        <v>2.5</v>
      </c>
      <c r="F28" s="143">
        <f>B28*C28*D28*E28</f>
        <v>7500000</v>
      </c>
      <c r="G28" s="142">
        <v>10</v>
      </c>
      <c r="H28" s="144">
        <f>F28*G28</f>
        <v>75000000</v>
      </c>
      <c r="I28" s="170">
        <f>C28*D28</f>
        <v>1500000</v>
      </c>
    </row>
    <row r="29" spans="1:9" ht="12.75">
      <c r="A29" s="133" t="s">
        <v>83</v>
      </c>
      <c r="B29" s="134">
        <v>1</v>
      </c>
      <c r="C29" s="135">
        <v>650000</v>
      </c>
      <c r="D29" s="183">
        <v>1</v>
      </c>
      <c r="E29" s="134">
        <v>2.5</v>
      </c>
      <c r="F29" s="143">
        <f>B29*C29*D29*E29</f>
        <v>1625000</v>
      </c>
      <c r="G29" s="134">
        <v>10</v>
      </c>
      <c r="H29" s="144">
        <f>F29*G29</f>
        <v>16250000</v>
      </c>
      <c r="I29" s="170">
        <f>C29*D29</f>
        <v>650000</v>
      </c>
    </row>
    <row r="30" spans="1:9" ht="13.5" thickBot="1">
      <c r="A30" s="141" t="s">
        <v>84</v>
      </c>
      <c r="B30" s="142">
        <v>1</v>
      </c>
      <c r="C30" s="143">
        <v>650000</v>
      </c>
      <c r="D30" s="184">
        <v>1</v>
      </c>
      <c r="E30" s="142">
        <v>2.5</v>
      </c>
      <c r="F30" s="143">
        <f>B30*C30*D30*E30</f>
        <v>1625000</v>
      </c>
      <c r="G30" s="142">
        <v>10</v>
      </c>
      <c r="H30" s="144">
        <f>F30*G30</f>
        <v>16250000</v>
      </c>
      <c r="I30" s="170">
        <f>C30*D30</f>
        <v>650000</v>
      </c>
    </row>
    <row r="31" spans="1:9" ht="13.5" thickBot="1">
      <c r="A31" s="248" t="s">
        <v>139</v>
      </c>
      <c r="B31" s="249"/>
      <c r="C31" s="249"/>
      <c r="D31" s="249"/>
      <c r="E31" s="249"/>
      <c r="F31" s="249"/>
      <c r="G31" s="250"/>
      <c r="H31" s="145">
        <f>SUM(H26:H28)</f>
        <v>92625000</v>
      </c>
      <c r="I31" s="137"/>
    </row>
    <row r="32" spans="1:9" ht="19.5" customHeight="1">
      <c r="A32" s="251" t="s">
        <v>140</v>
      </c>
      <c r="B32" s="252"/>
      <c r="C32" s="252"/>
      <c r="D32" s="252"/>
      <c r="E32" s="252"/>
      <c r="F32" s="252"/>
      <c r="G32" s="252"/>
      <c r="H32" s="253"/>
      <c r="I32" s="137"/>
    </row>
    <row r="33" spans="1:9" s="132" customFormat="1" ht="12.75">
      <c r="A33" s="254" t="s">
        <v>127</v>
      </c>
      <c r="B33" s="255"/>
      <c r="C33" s="255"/>
      <c r="D33" s="256"/>
      <c r="E33" s="108" t="s">
        <v>0</v>
      </c>
      <c r="F33" s="108" t="s">
        <v>1</v>
      </c>
      <c r="G33" s="108" t="s">
        <v>2</v>
      </c>
      <c r="H33" s="113"/>
      <c r="I33" s="131"/>
    </row>
    <row r="34" spans="1:9" s="110" customFormat="1" ht="25.5">
      <c r="A34" s="254" t="s">
        <v>141</v>
      </c>
      <c r="B34" s="255"/>
      <c r="C34" s="256"/>
      <c r="D34" s="108" t="s">
        <v>142</v>
      </c>
      <c r="E34" s="108" t="s">
        <v>6</v>
      </c>
      <c r="F34" s="108" t="s">
        <v>143</v>
      </c>
      <c r="G34" s="114" t="s">
        <v>132</v>
      </c>
      <c r="H34" s="113" t="s">
        <v>144</v>
      </c>
      <c r="I34" s="109"/>
    </row>
    <row r="35" spans="1:9" ht="12.75">
      <c r="A35" s="257" t="s">
        <v>85</v>
      </c>
      <c r="B35" s="258"/>
      <c r="C35" s="259"/>
      <c r="D35" s="134" t="s">
        <v>146</v>
      </c>
      <c r="E35" s="134">
        <v>1</v>
      </c>
      <c r="F35" s="135">
        <v>3000000</v>
      </c>
      <c r="G35" s="146">
        <v>10</v>
      </c>
      <c r="H35" s="147">
        <f>E35*F35*G35</f>
        <v>30000000</v>
      </c>
      <c r="I35" s="137"/>
    </row>
    <row r="36" spans="1:9" ht="12.75">
      <c r="A36" s="270" t="s">
        <v>86</v>
      </c>
      <c r="B36" s="271"/>
      <c r="C36" s="272"/>
      <c r="D36" s="111" t="s">
        <v>146</v>
      </c>
      <c r="E36" s="134">
        <v>1</v>
      </c>
      <c r="F36" s="135">
        <v>1500000</v>
      </c>
      <c r="G36" s="128">
        <v>10</v>
      </c>
      <c r="H36" s="147">
        <f>E36*F36*G36</f>
        <v>15000000</v>
      </c>
      <c r="I36" s="137"/>
    </row>
    <row r="37" spans="1:9" ht="12.75">
      <c r="A37" s="270" t="s">
        <v>87</v>
      </c>
      <c r="B37" s="271"/>
      <c r="C37" s="272"/>
      <c r="D37" s="111" t="s">
        <v>146</v>
      </c>
      <c r="E37" s="134">
        <v>1</v>
      </c>
      <c r="F37" s="135">
        <v>750000</v>
      </c>
      <c r="G37" s="128">
        <v>10</v>
      </c>
      <c r="H37" s="147">
        <f>E37*F37*G37</f>
        <v>7500000</v>
      </c>
      <c r="I37" s="137"/>
    </row>
    <row r="38" spans="1:9" ht="12.75" customHeight="1" thickBot="1">
      <c r="A38" s="279" t="s">
        <v>88</v>
      </c>
      <c r="B38" s="280"/>
      <c r="C38" s="281"/>
      <c r="D38" s="115" t="s">
        <v>146</v>
      </c>
      <c r="E38" s="142">
        <v>1</v>
      </c>
      <c r="F38" s="143">
        <v>543886.0948275903</v>
      </c>
      <c r="G38" s="129">
        <v>10</v>
      </c>
      <c r="H38" s="148">
        <f>E38*F38*G38</f>
        <v>5438860.948275903</v>
      </c>
      <c r="I38" s="137"/>
    </row>
    <row r="39" spans="1:9" ht="13.5" thickBot="1">
      <c r="A39" s="282" t="s">
        <v>157</v>
      </c>
      <c r="B39" s="283"/>
      <c r="C39" s="283"/>
      <c r="D39" s="283"/>
      <c r="E39" s="283"/>
      <c r="F39" s="283"/>
      <c r="G39" s="284"/>
      <c r="H39" s="149">
        <f>SUM(H35:H38)</f>
        <v>57938860.9482759</v>
      </c>
      <c r="I39" s="137"/>
    </row>
    <row r="40" spans="1:9" ht="9" customHeight="1" thickBot="1">
      <c r="A40" s="285"/>
      <c r="B40" s="286"/>
      <c r="C40" s="286"/>
      <c r="D40" s="286"/>
      <c r="E40" s="286"/>
      <c r="F40" s="286"/>
      <c r="G40" s="286"/>
      <c r="H40" s="287"/>
      <c r="I40" s="137"/>
    </row>
    <row r="41" spans="1:9" ht="20.25" customHeight="1" thickBot="1">
      <c r="A41" s="288" t="s">
        <v>145</v>
      </c>
      <c r="B41" s="289"/>
      <c r="C41" s="289"/>
      <c r="D41" s="289"/>
      <c r="E41" s="289"/>
      <c r="F41" s="289"/>
      <c r="G41" s="289"/>
      <c r="H41" s="290"/>
      <c r="I41" s="137"/>
    </row>
    <row r="42" spans="1:9" ht="25.5" customHeight="1" thickBot="1">
      <c r="A42" s="291" t="s">
        <v>156</v>
      </c>
      <c r="B42" s="292"/>
      <c r="C42" s="292"/>
      <c r="D42" s="292"/>
      <c r="E42" s="292"/>
      <c r="F42" s="292"/>
      <c r="G42" s="293"/>
      <c r="H42" s="116">
        <f>H22+H31+H39</f>
        <v>329563860.9482759</v>
      </c>
      <c r="I42" s="137"/>
    </row>
    <row r="43" spans="1:11" ht="14.25" customHeight="1" thickBot="1">
      <c r="A43" s="273" t="s">
        <v>147</v>
      </c>
      <c r="B43" s="274"/>
      <c r="C43" s="274"/>
      <c r="D43" s="274"/>
      <c r="E43" s="274"/>
      <c r="F43" s="274"/>
      <c r="G43" s="275"/>
      <c r="H43" s="150">
        <f>H42*0.16</f>
        <v>52730217.75172415</v>
      </c>
      <c r="I43" s="130" t="s">
        <v>119</v>
      </c>
      <c r="K43" s="151"/>
    </row>
    <row r="44" spans="1:10" ht="15.75" customHeight="1" thickBot="1">
      <c r="A44" s="276" t="s">
        <v>148</v>
      </c>
      <c r="B44" s="277"/>
      <c r="C44" s="277"/>
      <c r="D44" s="277"/>
      <c r="E44" s="277"/>
      <c r="F44" s="277"/>
      <c r="G44" s="278"/>
      <c r="H44" s="152">
        <f>SUM(H42:H43)</f>
        <v>382294078.70000005</v>
      </c>
      <c r="I44" s="177">
        <v>686415643</v>
      </c>
      <c r="J44" s="178">
        <f>H44/I44</f>
        <v>0.5569425501860249</v>
      </c>
    </row>
    <row r="45" spans="1:11" ht="12.75">
      <c r="A45" s="153"/>
      <c r="B45" s="154"/>
      <c r="C45" s="154"/>
      <c r="D45" s="154"/>
      <c r="E45" s="154"/>
      <c r="F45" s="154"/>
      <c r="G45" s="154"/>
      <c r="H45" s="155"/>
      <c r="I45" s="159">
        <f>H44-I44</f>
        <v>-304121564.29999995</v>
      </c>
      <c r="K45" s="171">
        <f>H44/I44</f>
        <v>0.5569425501860249</v>
      </c>
    </row>
    <row r="46" spans="1:9" ht="12.75">
      <c r="A46" s="153"/>
      <c r="B46" s="154"/>
      <c r="C46" s="154"/>
      <c r="D46" s="154"/>
      <c r="E46" s="154"/>
      <c r="F46" s="154"/>
      <c r="G46" s="154"/>
      <c r="H46" s="155"/>
      <c r="I46" s="137"/>
    </row>
    <row r="47" spans="1:9" ht="12.75">
      <c r="A47" s="156" t="s">
        <v>149</v>
      </c>
      <c r="B47" s="154"/>
      <c r="C47" s="154"/>
      <c r="D47" s="154"/>
      <c r="E47" s="154"/>
      <c r="F47" s="154"/>
      <c r="G47" s="154"/>
      <c r="H47" s="155"/>
      <c r="I47" s="137"/>
    </row>
    <row r="48" spans="1:9" ht="19.5" customHeight="1" thickBot="1">
      <c r="A48" s="172" t="s">
        <v>158</v>
      </c>
      <c r="B48" s="157"/>
      <c r="C48" s="157"/>
      <c r="D48" s="157"/>
      <c r="E48" s="157"/>
      <c r="F48" s="157"/>
      <c r="G48" s="157"/>
      <c r="H48" s="158"/>
      <c r="I48" s="137"/>
    </row>
    <row r="49" spans="1:9" ht="12.7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ht="12.75">
      <c r="A50" s="137"/>
      <c r="B50" s="137"/>
      <c r="C50" s="137"/>
      <c r="D50" s="137"/>
      <c r="E50" s="137"/>
      <c r="F50" s="137"/>
      <c r="G50" s="137"/>
      <c r="H50" s="137"/>
      <c r="I50" s="179">
        <f>I44*0.9</f>
        <v>617774078.7</v>
      </c>
    </row>
    <row r="51" spans="1:9" ht="12.75">
      <c r="A51" s="137"/>
      <c r="B51" s="137"/>
      <c r="C51" s="137"/>
      <c r="D51" s="137"/>
      <c r="E51" s="137"/>
      <c r="F51" s="137"/>
      <c r="G51" s="137"/>
      <c r="H51" s="170">
        <f>I50-H44</f>
        <v>235480000</v>
      </c>
      <c r="I51" s="137"/>
    </row>
    <row r="52" spans="1:9" ht="12.75">
      <c r="A52" s="137"/>
      <c r="B52" s="137"/>
      <c r="C52" s="137"/>
      <c r="D52" s="137"/>
      <c r="E52" s="137"/>
      <c r="F52" s="137"/>
      <c r="G52" s="137"/>
      <c r="H52" s="137"/>
      <c r="I52" s="137"/>
    </row>
    <row r="53" spans="1:9" ht="12.75">
      <c r="A53" s="137"/>
      <c r="B53" s="137"/>
      <c r="C53" s="137"/>
      <c r="D53" s="137"/>
      <c r="E53" s="137"/>
      <c r="F53" s="137"/>
      <c r="G53" s="137"/>
      <c r="H53" s="137"/>
      <c r="I53" s="137"/>
    </row>
    <row r="54" spans="1:9" ht="12.75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ht="12.75">
      <c r="A55" s="137"/>
      <c r="B55" s="137"/>
      <c r="C55" s="137"/>
      <c r="D55" s="137"/>
      <c r="E55" s="137"/>
      <c r="F55" s="137"/>
      <c r="G55" s="137"/>
      <c r="H55" s="137"/>
      <c r="I55" s="137"/>
    </row>
    <row r="56" spans="1:9" ht="12.75">
      <c r="A56" s="137"/>
      <c r="B56" s="137"/>
      <c r="C56" s="137"/>
      <c r="D56" s="137"/>
      <c r="E56" s="137"/>
      <c r="F56" s="137"/>
      <c r="G56" s="137"/>
      <c r="H56" s="137"/>
      <c r="I56" s="137"/>
    </row>
    <row r="57" spans="1:9" ht="12.75">
      <c r="A57" s="137"/>
      <c r="B57" s="137"/>
      <c r="C57" s="137"/>
      <c r="D57" s="137"/>
      <c r="E57" s="137"/>
      <c r="F57" s="137"/>
      <c r="G57" s="137"/>
      <c r="H57" s="137"/>
      <c r="I57" s="137"/>
    </row>
    <row r="58" spans="1:9" ht="12.75">
      <c r="A58" s="137"/>
      <c r="B58" s="137"/>
      <c r="C58" s="137"/>
      <c r="D58" s="137"/>
      <c r="E58" s="137"/>
      <c r="F58" s="137"/>
      <c r="G58" s="137"/>
      <c r="H58" s="137"/>
      <c r="I58" s="137"/>
    </row>
    <row r="59" spans="1:9" ht="12.75">
      <c r="A59" s="137"/>
      <c r="B59" s="137"/>
      <c r="C59" s="137"/>
      <c r="D59" s="137"/>
      <c r="E59" s="137"/>
      <c r="F59" s="137"/>
      <c r="G59" s="137"/>
      <c r="H59" s="137"/>
      <c r="I59" s="137"/>
    </row>
    <row r="60" spans="1:9" ht="12.75">
      <c r="A60" s="137"/>
      <c r="B60" s="137"/>
      <c r="C60" s="137"/>
      <c r="D60" s="137"/>
      <c r="E60" s="137"/>
      <c r="F60" s="137"/>
      <c r="G60" s="137"/>
      <c r="H60" s="137"/>
      <c r="I60" s="137"/>
    </row>
    <row r="61" spans="1:9" ht="12.75">
      <c r="A61" s="137"/>
      <c r="B61" s="137"/>
      <c r="C61" s="137"/>
      <c r="D61" s="137"/>
      <c r="E61" s="137"/>
      <c r="F61" s="137"/>
      <c r="G61" s="137"/>
      <c r="H61" s="137"/>
      <c r="I61" s="137"/>
    </row>
    <row r="62" spans="1:9" ht="12.75">
      <c r="A62" s="137"/>
      <c r="B62" s="137"/>
      <c r="C62" s="137"/>
      <c r="D62" s="137"/>
      <c r="E62" s="137"/>
      <c r="F62" s="137"/>
      <c r="G62" s="137"/>
      <c r="H62" s="137"/>
      <c r="I62" s="137"/>
    </row>
    <row r="63" spans="1:9" ht="12.75">
      <c r="A63" s="137"/>
      <c r="B63" s="137"/>
      <c r="C63" s="137"/>
      <c r="D63" s="137"/>
      <c r="E63" s="137"/>
      <c r="F63" s="137"/>
      <c r="G63" s="137"/>
      <c r="H63" s="137"/>
      <c r="I63" s="137"/>
    </row>
    <row r="64" spans="1:9" ht="12.75">
      <c r="A64" s="137"/>
      <c r="B64" s="137"/>
      <c r="C64" s="137"/>
      <c r="D64" s="137"/>
      <c r="E64" s="137"/>
      <c r="F64" s="137"/>
      <c r="G64" s="137"/>
      <c r="H64" s="137"/>
      <c r="I64" s="137"/>
    </row>
    <row r="65" spans="1:9" ht="12.75">
      <c r="A65" s="137"/>
      <c r="B65" s="137"/>
      <c r="C65" s="137"/>
      <c r="D65" s="137"/>
      <c r="E65" s="137"/>
      <c r="F65" s="137"/>
      <c r="G65" s="137"/>
      <c r="H65" s="137"/>
      <c r="I65" s="137"/>
    </row>
    <row r="66" spans="1:9" ht="12.75">
      <c r="A66" s="137"/>
      <c r="B66" s="137"/>
      <c r="C66" s="137"/>
      <c r="D66" s="137"/>
      <c r="E66" s="137"/>
      <c r="F66" s="137"/>
      <c r="G66" s="137"/>
      <c r="H66" s="137"/>
      <c r="I66" s="137"/>
    </row>
    <row r="67" spans="1:9" ht="12.7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ht="12.75">
      <c r="A68" s="137"/>
      <c r="B68" s="137"/>
      <c r="C68" s="137"/>
      <c r="D68" s="137"/>
      <c r="E68" s="137"/>
      <c r="F68" s="137"/>
      <c r="G68" s="137"/>
      <c r="H68" s="137"/>
      <c r="I68" s="137"/>
    </row>
    <row r="69" spans="1:9" ht="12.75">
      <c r="A69" s="137"/>
      <c r="B69" s="137"/>
      <c r="C69" s="137"/>
      <c r="D69" s="137"/>
      <c r="E69" s="137"/>
      <c r="F69" s="137"/>
      <c r="G69" s="137"/>
      <c r="H69" s="137"/>
      <c r="I69" s="137"/>
    </row>
    <row r="70" spans="1:9" ht="12.75">
      <c r="A70" s="137"/>
      <c r="B70" s="137"/>
      <c r="C70" s="137"/>
      <c r="D70" s="137"/>
      <c r="E70" s="137"/>
      <c r="F70" s="137"/>
      <c r="G70" s="137"/>
      <c r="H70" s="137"/>
      <c r="I70" s="137"/>
    </row>
    <row r="71" spans="1:9" ht="12.75">
      <c r="A71" s="137"/>
      <c r="B71" s="137"/>
      <c r="C71" s="137"/>
      <c r="D71" s="137"/>
      <c r="E71" s="137"/>
      <c r="F71" s="137"/>
      <c r="G71" s="137"/>
      <c r="H71" s="137"/>
      <c r="I71" s="137"/>
    </row>
    <row r="72" spans="1:9" ht="12.75">
      <c r="A72" s="137"/>
      <c r="B72" s="137"/>
      <c r="C72" s="137"/>
      <c r="D72" s="137"/>
      <c r="E72" s="137"/>
      <c r="F72" s="137"/>
      <c r="G72" s="137"/>
      <c r="H72" s="137"/>
      <c r="I72" s="137"/>
    </row>
    <row r="73" spans="1:9" ht="12.75">
      <c r="A73" s="137"/>
      <c r="B73" s="137"/>
      <c r="C73" s="137"/>
      <c r="D73" s="137"/>
      <c r="E73" s="137"/>
      <c r="F73" s="137"/>
      <c r="G73" s="137"/>
      <c r="H73" s="137"/>
      <c r="I73" s="137"/>
    </row>
    <row r="74" spans="1:9" ht="12.75">
      <c r="A74" s="137"/>
      <c r="B74" s="137"/>
      <c r="C74" s="137"/>
      <c r="D74" s="137"/>
      <c r="E74" s="137"/>
      <c r="F74" s="137"/>
      <c r="G74" s="137"/>
      <c r="H74" s="137"/>
      <c r="I74" s="137"/>
    </row>
    <row r="75" spans="1:9" ht="12.75">
      <c r="A75" s="137"/>
      <c r="B75" s="137"/>
      <c r="C75" s="137"/>
      <c r="D75" s="137"/>
      <c r="E75" s="137"/>
      <c r="F75" s="137"/>
      <c r="G75" s="137"/>
      <c r="H75" s="137"/>
      <c r="I75" s="137"/>
    </row>
    <row r="76" spans="1:9" ht="12.75">
      <c r="A76" s="137"/>
      <c r="B76" s="137"/>
      <c r="C76" s="137"/>
      <c r="D76" s="137"/>
      <c r="E76" s="137"/>
      <c r="F76" s="137"/>
      <c r="G76" s="137"/>
      <c r="H76" s="137"/>
      <c r="I76" s="137"/>
    </row>
    <row r="77" spans="1:9" ht="12.75">
      <c r="A77" s="137"/>
      <c r="B77" s="137"/>
      <c r="C77" s="137"/>
      <c r="D77" s="137"/>
      <c r="E77" s="137"/>
      <c r="F77" s="137"/>
      <c r="G77" s="137"/>
      <c r="H77" s="137"/>
      <c r="I77" s="137"/>
    </row>
    <row r="78" spans="1:9" ht="12.75">
      <c r="A78" s="137"/>
      <c r="B78" s="137"/>
      <c r="C78" s="137"/>
      <c r="D78" s="137"/>
      <c r="E78" s="137"/>
      <c r="F78" s="137"/>
      <c r="G78" s="137"/>
      <c r="H78" s="137"/>
      <c r="I78" s="137"/>
    </row>
    <row r="79" spans="1:9" ht="12.75">
      <c r="A79" s="137"/>
      <c r="B79" s="137"/>
      <c r="C79" s="137"/>
      <c r="D79" s="137"/>
      <c r="E79" s="137"/>
      <c r="F79" s="137"/>
      <c r="G79" s="137"/>
      <c r="H79" s="137"/>
      <c r="I79" s="137"/>
    </row>
    <row r="80" spans="1:9" ht="12.75">
      <c r="A80" s="137"/>
      <c r="B80" s="137"/>
      <c r="C80" s="137"/>
      <c r="D80" s="137"/>
      <c r="E80" s="137"/>
      <c r="F80" s="137"/>
      <c r="G80" s="137"/>
      <c r="H80" s="137"/>
      <c r="I80" s="137"/>
    </row>
    <row r="81" spans="1:9" ht="12.75">
      <c r="A81" s="137"/>
      <c r="B81" s="137"/>
      <c r="C81" s="137"/>
      <c r="D81" s="137"/>
      <c r="E81" s="137"/>
      <c r="F81" s="137"/>
      <c r="G81" s="137"/>
      <c r="H81" s="137"/>
      <c r="I81" s="137"/>
    </row>
    <row r="82" spans="1:9" ht="12.75">
      <c r="A82" s="137"/>
      <c r="B82" s="137"/>
      <c r="C82" s="137"/>
      <c r="D82" s="137"/>
      <c r="E82" s="137"/>
      <c r="F82" s="137"/>
      <c r="G82" s="137"/>
      <c r="H82" s="137"/>
      <c r="I82" s="137"/>
    </row>
    <row r="83" spans="1:9" ht="12.75">
      <c r="A83" s="137"/>
      <c r="B83" s="137"/>
      <c r="C83" s="137"/>
      <c r="D83" s="137"/>
      <c r="E83" s="137"/>
      <c r="F83" s="137"/>
      <c r="G83" s="137"/>
      <c r="H83" s="137"/>
      <c r="I83" s="137"/>
    </row>
    <row r="84" spans="1:9" ht="12.75">
      <c r="A84" s="137"/>
      <c r="B84" s="137"/>
      <c r="C84" s="137"/>
      <c r="D84" s="137"/>
      <c r="E84" s="137"/>
      <c r="F84" s="137"/>
      <c r="G84" s="137"/>
      <c r="H84" s="137"/>
      <c r="I84" s="137"/>
    </row>
    <row r="85" spans="1:9" ht="12.75">
      <c r="A85" s="137"/>
      <c r="B85" s="137"/>
      <c r="C85" s="137"/>
      <c r="D85" s="137"/>
      <c r="E85" s="137"/>
      <c r="F85" s="137"/>
      <c r="G85" s="137"/>
      <c r="H85" s="137"/>
      <c r="I85" s="137"/>
    </row>
    <row r="86" spans="1:9" ht="12.75">
      <c r="A86" s="137"/>
      <c r="B86" s="137"/>
      <c r="C86" s="137"/>
      <c r="D86" s="137"/>
      <c r="E86" s="137"/>
      <c r="F86" s="137"/>
      <c r="G86" s="137"/>
      <c r="H86" s="137"/>
      <c r="I86" s="137"/>
    </row>
    <row r="87" spans="1:9" ht="12.75">
      <c r="A87" s="137"/>
      <c r="B87" s="137"/>
      <c r="C87" s="137"/>
      <c r="D87" s="137"/>
      <c r="E87" s="137"/>
      <c r="F87" s="137"/>
      <c r="G87" s="137"/>
      <c r="H87" s="137"/>
      <c r="I87" s="137"/>
    </row>
    <row r="88" spans="1:9" ht="12.75">
      <c r="A88" s="137"/>
      <c r="B88" s="137"/>
      <c r="C88" s="137"/>
      <c r="D88" s="137"/>
      <c r="E88" s="137"/>
      <c r="F88" s="137"/>
      <c r="G88" s="137"/>
      <c r="H88" s="137"/>
      <c r="I88" s="137"/>
    </row>
    <row r="89" spans="1:9" ht="12.75">
      <c r="A89" s="137"/>
      <c r="B89" s="137"/>
      <c r="C89" s="137"/>
      <c r="D89" s="137"/>
      <c r="E89" s="137"/>
      <c r="F89" s="137"/>
      <c r="G89" s="137"/>
      <c r="H89" s="137"/>
      <c r="I89" s="137"/>
    </row>
    <row r="90" spans="1:9" ht="12.75">
      <c r="A90" s="137"/>
      <c r="B90" s="137"/>
      <c r="C90" s="137"/>
      <c r="D90" s="137"/>
      <c r="E90" s="137"/>
      <c r="F90" s="137"/>
      <c r="G90" s="137"/>
      <c r="H90" s="137"/>
      <c r="I90" s="137"/>
    </row>
    <row r="91" spans="1:9" ht="12.75">
      <c r="A91" s="137"/>
      <c r="B91" s="137"/>
      <c r="C91" s="137"/>
      <c r="D91" s="137"/>
      <c r="E91" s="137"/>
      <c r="F91" s="137"/>
      <c r="G91" s="137"/>
      <c r="H91" s="137"/>
      <c r="I91" s="137"/>
    </row>
    <row r="92" spans="1:9" ht="12.75">
      <c r="A92" s="137"/>
      <c r="B92" s="137"/>
      <c r="C92" s="137"/>
      <c r="D92" s="137"/>
      <c r="E92" s="137"/>
      <c r="F92" s="137"/>
      <c r="G92" s="137"/>
      <c r="H92" s="137"/>
      <c r="I92" s="137"/>
    </row>
    <row r="93" spans="1:9" ht="12.75">
      <c r="A93" s="137"/>
      <c r="B93" s="137"/>
      <c r="C93" s="137"/>
      <c r="D93" s="137"/>
      <c r="E93" s="137"/>
      <c r="F93" s="137"/>
      <c r="G93" s="137"/>
      <c r="H93" s="137"/>
      <c r="I93" s="137"/>
    </row>
    <row r="94" spans="1:9" ht="12.75">
      <c r="A94" s="137"/>
      <c r="B94" s="137"/>
      <c r="C94" s="137"/>
      <c r="D94" s="137"/>
      <c r="E94" s="137"/>
      <c r="F94" s="137"/>
      <c r="G94" s="137"/>
      <c r="H94" s="137"/>
      <c r="I94" s="137"/>
    </row>
    <row r="95" spans="1:9" ht="12.75">
      <c r="A95" s="137"/>
      <c r="B95" s="137"/>
      <c r="C95" s="137"/>
      <c r="D95" s="137"/>
      <c r="E95" s="137"/>
      <c r="F95" s="137"/>
      <c r="G95" s="137"/>
      <c r="H95" s="137"/>
      <c r="I95" s="137"/>
    </row>
    <row r="96" spans="1:9" ht="12.75">
      <c r="A96" s="137"/>
      <c r="B96" s="137"/>
      <c r="C96" s="137"/>
      <c r="D96" s="137"/>
      <c r="E96" s="137"/>
      <c r="F96" s="137"/>
      <c r="G96" s="137"/>
      <c r="H96" s="137"/>
      <c r="I96" s="137"/>
    </row>
    <row r="97" spans="1:9" ht="12.75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12.75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12.75">
      <c r="A99" s="137"/>
      <c r="B99" s="137"/>
      <c r="C99" s="137"/>
      <c r="D99" s="137"/>
      <c r="E99" s="137"/>
      <c r="F99" s="137"/>
      <c r="G99" s="137"/>
      <c r="H99" s="137"/>
      <c r="I99" s="137"/>
    </row>
    <row r="100" spans="1:9" ht="12.75">
      <c r="A100" s="137"/>
      <c r="B100" s="137"/>
      <c r="C100" s="137"/>
      <c r="D100" s="137"/>
      <c r="E100" s="137"/>
      <c r="F100" s="137"/>
      <c r="G100" s="137"/>
      <c r="H100" s="137"/>
      <c r="I100" s="137"/>
    </row>
    <row r="101" spans="1:9" ht="12.75">
      <c r="A101" s="137"/>
      <c r="B101" s="137"/>
      <c r="C101" s="137"/>
      <c r="D101" s="137"/>
      <c r="E101" s="137"/>
      <c r="F101" s="137"/>
      <c r="G101" s="137"/>
      <c r="H101" s="137"/>
      <c r="I101" s="137"/>
    </row>
    <row r="102" spans="1:9" ht="12.75">
      <c r="A102" s="137"/>
      <c r="B102" s="137"/>
      <c r="C102" s="137"/>
      <c r="D102" s="137"/>
      <c r="E102" s="137"/>
      <c r="F102" s="137"/>
      <c r="G102" s="137"/>
      <c r="H102" s="137"/>
      <c r="I102" s="137"/>
    </row>
    <row r="103" spans="1:9" ht="12.75">
      <c r="A103" s="137"/>
      <c r="B103" s="137"/>
      <c r="C103" s="137"/>
      <c r="D103" s="137"/>
      <c r="E103" s="137"/>
      <c r="F103" s="137"/>
      <c r="G103" s="137"/>
      <c r="H103" s="137"/>
      <c r="I103" s="137"/>
    </row>
    <row r="104" spans="1:9" ht="12.75">
      <c r="A104" s="137"/>
      <c r="B104" s="137"/>
      <c r="C104" s="137"/>
      <c r="D104" s="137"/>
      <c r="E104" s="137"/>
      <c r="F104" s="137"/>
      <c r="G104" s="137"/>
      <c r="H104" s="137"/>
      <c r="I104" s="137"/>
    </row>
    <row r="105" spans="1:9" ht="12.75">
      <c r="A105" s="137"/>
      <c r="B105" s="137"/>
      <c r="C105" s="137"/>
      <c r="D105" s="137"/>
      <c r="E105" s="137"/>
      <c r="F105" s="137"/>
      <c r="G105" s="137"/>
      <c r="H105" s="137"/>
      <c r="I105" s="137"/>
    </row>
    <row r="106" spans="1:9" ht="12.75">
      <c r="A106" s="137"/>
      <c r="B106" s="137"/>
      <c r="C106" s="137"/>
      <c r="D106" s="137"/>
      <c r="E106" s="137"/>
      <c r="F106" s="137"/>
      <c r="G106" s="137"/>
      <c r="H106" s="137"/>
      <c r="I106" s="137"/>
    </row>
    <row r="107" spans="1:9" ht="12.75">
      <c r="A107" s="137"/>
      <c r="B107" s="137"/>
      <c r="C107" s="137"/>
      <c r="D107" s="137"/>
      <c r="E107" s="137"/>
      <c r="F107" s="137"/>
      <c r="G107" s="137"/>
      <c r="H107" s="137"/>
      <c r="I107" s="137"/>
    </row>
    <row r="108" spans="1:9" ht="12.75">
      <c r="A108" s="137"/>
      <c r="B108" s="137"/>
      <c r="C108" s="137"/>
      <c r="D108" s="137"/>
      <c r="E108" s="137"/>
      <c r="F108" s="137"/>
      <c r="G108" s="137"/>
      <c r="H108" s="137"/>
      <c r="I108" s="137"/>
    </row>
    <row r="109" spans="1:9" ht="12.75">
      <c r="A109" s="137"/>
      <c r="B109" s="137"/>
      <c r="C109" s="137"/>
      <c r="D109" s="137"/>
      <c r="E109" s="137"/>
      <c r="F109" s="137"/>
      <c r="G109" s="137"/>
      <c r="H109" s="137"/>
      <c r="I109" s="137"/>
    </row>
    <row r="110" spans="1:9" ht="12.75">
      <c r="A110" s="137"/>
      <c r="B110" s="137"/>
      <c r="C110" s="137"/>
      <c r="D110" s="137"/>
      <c r="E110" s="137"/>
      <c r="F110" s="137"/>
      <c r="G110" s="137"/>
      <c r="H110" s="137"/>
      <c r="I110" s="137"/>
    </row>
    <row r="111" spans="1:9" ht="12.75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12.75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12.75">
      <c r="A113" s="137"/>
      <c r="B113" s="137"/>
      <c r="C113" s="137"/>
      <c r="D113" s="137"/>
      <c r="E113" s="137"/>
      <c r="F113" s="137"/>
      <c r="G113" s="137"/>
      <c r="H113" s="137"/>
      <c r="I113" s="137"/>
    </row>
    <row r="114" spans="1:9" ht="12.75">
      <c r="A114" s="137"/>
      <c r="B114" s="137"/>
      <c r="C114" s="137"/>
      <c r="D114" s="137"/>
      <c r="E114" s="137"/>
      <c r="F114" s="137"/>
      <c r="G114" s="137"/>
      <c r="H114" s="137"/>
      <c r="I114" s="137"/>
    </row>
    <row r="115" spans="1:9" ht="12.75">
      <c r="A115" s="137"/>
      <c r="B115" s="137"/>
      <c r="C115" s="137"/>
      <c r="D115" s="137"/>
      <c r="E115" s="137"/>
      <c r="F115" s="137"/>
      <c r="G115" s="137"/>
      <c r="H115" s="137"/>
      <c r="I115" s="137"/>
    </row>
    <row r="116" spans="1:9" ht="12.75">
      <c r="A116" s="137"/>
      <c r="B116" s="137"/>
      <c r="C116" s="137"/>
      <c r="D116" s="137"/>
      <c r="E116" s="137"/>
      <c r="F116" s="137"/>
      <c r="G116" s="137"/>
      <c r="H116" s="137"/>
      <c r="I116" s="137"/>
    </row>
    <row r="117" spans="1:9" ht="12.75">
      <c r="A117" s="137"/>
      <c r="B117" s="137"/>
      <c r="C117" s="137"/>
      <c r="D117" s="137"/>
      <c r="E117" s="137"/>
      <c r="F117" s="137"/>
      <c r="G117" s="137"/>
      <c r="H117" s="137"/>
      <c r="I117" s="137"/>
    </row>
    <row r="118" spans="1:9" ht="12.75">
      <c r="A118" s="137"/>
      <c r="B118" s="137"/>
      <c r="C118" s="137"/>
      <c r="D118" s="137"/>
      <c r="E118" s="137"/>
      <c r="F118" s="137"/>
      <c r="G118" s="137"/>
      <c r="H118" s="137"/>
      <c r="I118" s="137"/>
    </row>
    <row r="119" spans="1:9" ht="12.75">
      <c r="A119" s="137"/>
      <c r="B119" s="137"/>
      <c r="C119" s="137"/>
      <c r="D119" s="137"/>
      <c r="E119" s="137"/>
      <c r="F119" s="137"/>
      <c r="G119" s="137"/>
      <c r="H119" s="137"/>
      <c r="I119" s="137"/>
    </row>
  </sheetData>
  <sheetProtection/>
  <mergeCells count="25">
    <mergeCell ref="A36:C36"/>
    <mergeCell ref="A43:G43"/>
    <mergeCell ref="A44:G44"/>
    <mergeCell ref="A37:C37"/>
    <mergeCell ref="A38:C38"/>
    <mergeCell ref="A39:G39"/>
    <mergeCell ref="A40:H40"/>
    <mergeCell ref="A41:H41"/>
    <mergeCell ref="A42:G42"/>
    <mergeCell ref="A31:G31"/>
    <mergeCell ref="A32:H32"/>
    <mergeCell ref="A33:D33"/>
    <mergeCell ref="A34:C34"/>
    <mergeCell ref="A35:C35"/>
    <mergeCell ref="A5:H5"/>
    <mergeCell ref="A6:H6"/>
    <mergeCell ref="A7:H7"/>
    <mergeCell ref="A22:G22"/>
    <mergeCell ref="A23:H23"/>
    <mergeCell ref="A1:H1"/>
    <mergeCell ref="A2:H2"/>
    <mergeCell ref="A3:B3"/>
    <mergeCell ref="C3:H3"/>
    <mergeCell ref="A4:B4"/>
    <mergeCell ref="C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2"/>
  <sheetViews>
    <sheetView view="pageBreakPreview" zoomScale="115" zoomScaleSheetLayoutView="115" zoomScalePageLayoutView="0" workbookViewId="0" topLeftCell="A1">
      <selection activeCell="C4" sqref="C4:H4"/>
    </sheetView>
  </sheetViews>
  <sheetFormatPr defaultColWidth="11.421875" defaultRowHeight="12.75"/>
  <cols>
    <col min="1" max="1" width="2.7109375" style="25" customWidth="1"/>
    <col min="2" max="2" width="25.140625" style="25" bestFit="1" customWidth="1"/>
    <col min="3" max="3" width="8.8515625" style="25" bestFit="1" customWidth="1"/>
    <col min="4" max="4" width="10.7109375" style="25" bestFit="1" customWidth="1"/>
    <col min="5" max="5" width="10.7109375" style="25" customWidth="1"/>
    <col min="6" max="6" width="12.00390625" style="25" bestFit="1" customWidth="1"/>
    <col min="7" max="7" width="11.421875" style="25" bestFit="1" customWidth="1"/>
    <col min="8" max="8" width="16.57421875" style="25" bestFit="1" customWidth="1"/>
    <col min="9" max="9" width="17.421875" style="25" customWidth="1"/>
    <col min="10" max="16384" width="11.421875" style="25" customWidth="1"/>
  </cols>
  <sheetData>
    <row r="1" spans="2:8" ht="26.25" customHeight="1">
      <c r="B1" s="294" t="s">
        <v>121</v>
      </c>
      <c r="C1" s="294"/>
      <c r="D1" s="294"/>
      <c r="E1" s="294"/>
      <c r="F1" s="294"/>
      <c r="G1" s="294"/>
      <c r="H1" s="90" t="s">
        <v>106</v>
      </c>
    </row>
    <row r="2" spans="2:7" ht="18" customHeight="1" thickBot="1">
      <c r="B2" s="295" t="e">
        <f>+#REF!</f>
        <v>#REF!</v>
      </c>
      <c r="C2" s="295"/>
      <c r="D2" s="295"/>
      <c r="E2" s="295"/>
      <c r="F2" s="295"/>
      <c r="G2" s="295"/>
    </row>
    <row r="3" spans="2:7" ht="52.5" customHeight="1" thickBot="1" thickTop="1">
      <c r="B3" s="296" t="e">
        <f>+#REF!</f>
        <v>#REF!</v>
      </c>
      <c r="C3" s="297"/>
      <c r="D3" s="297"/>
      <c r="E3" s="297"/>
      <c r="F3" s="297"/>
      <c r="G3" s="298"/>
    </row>
    <row r="4" spans="2:7" ht="12" thickTop="1">
      <c r="B4" s="106" t="s">
        <v>122</v>
      </c>
      <c r="C4" s="107" t="s">
        <v>123</v>
      </c>
      <c r="D4" s="105"/>
      <c r="E4" s="105"/>
      <c r="F4" s="105"/>
      <c r="G4" s="105"/>
    </row>
    <row r="5" ht="6.75" customHeight="1" thickBot="1"/>
    <row r="6" spans="2:7" ht="12" thickBot="1">
      <c r="B6" s="303" t="s">
        <v>97</v>
      </c>
      <c r="C6" s="304"/>
      <c r="D6" s="304"/>
      <c r="E6" s="304"/>
      <c r="F6" s="304"/>
      <c r="G6" s="305"/>
    </row>
    <row r="7" spans="2:7" ht="11.25">
      <c r="B7" s="300" t="s">
        <v>94</v>
      </c>
      <c r="C7" s="301"/>
      <c r="D7" s="301"/>
      <c r="E7" s="301"/>
      <c r="F7" s="301"/>
      <c r="G7" s="302"/>
    </row>
    <row r="8" spans="2:8" ht="54.75" customHeight="1">
      <c r="B8" s="68" t="s">
        <v>19</v>
      </c>
      <c r="C8" s="19" t="s">
        <v>114</v>
      </c>
      <c r="D8" s="19" t="s">
        <v>40</v>
      </c>
      <c r="E8" s="19" t="s">
        <v>112</v>
      </c>
      <c r="F8" s="19" t="s">
        <v>113</v>
      </c>
      <c r="G8" s="69" t="s">
        <v>32</v>
      </c>
      <c r="H8" s="90"/>
    </row>
    <row r="9" spans="2:7" ht="19.5" customHeight="1">
      <c r="B9" s="70" t="s">
        <v>22</v>
      </c>
      <c r="C9" s="19"/>
      <c r="D9" s="19"/>
      <c r="E9" s="19"/>
      <c r="F9" s="19"/>
      <c r="G9" s="69"/>
    </row>
    <row r="10" spans="1:7" ht="11.25">
      <c r="A10" s="102"/>
      <c r="B10" s="101" t="s">
        <v>7</v>
      </c>
      <c r="C10" s="1" t="e">
        <f>+#REF!</f>
        <v>#REF!</v>
      </c>
      <c r="D10" s="64">
        <v>0.2</v>
      </c>
      <c r="E10" s="22" t="e">
        <f aca="true" t="shared" si="0" ref="E10:E17">+D10*C10</f>
        <v>#REF!</v>
      </c>
      <c r="F10" s="3">
        <v>5500000</v>
      </c>
      <c r="G10" s="54" t="e">
        <f aca="true" t="shared" si="1" ref="G10:G17">+E10*F10</f>
        <v>#REF!</v>
      </c>
    </row>
    <row r="11" spans="1:7" ht="11.25">
      <c r="A11" s="102"/>
      <c r="B11" s="101" t="s">
        <v>107</v>
      </c>
      <c r="C11" s="1">
        <v>1</v>
      </c>
      <c r="D11" s="64">
        <v>0.1</v>
      </c>
      <c r="E11" s="22">
        <f>+D11*C11</f>
        <v>0.1</v>
      </c>
      <c r="F11" s="3">
        <v>4000000</v>
      </c>
      <c r="G11" s="54">
        <f>+E11*F11</f>
        <v>400000</v>
      </c>
    </row>
    <row r="12" spans="1:7" ht="11.25">
      <c r="A12" s="102"/>
      <c r="B12" s="101" t="s">
        <v>9</v>
      </c>
      <c r="C12" s="1" t="e">
        <f>+C10</f>
        <v>#REF!</v>
      </c>
      <c r="D12" s="64">
        <v>0.1</v>
      </c>
      <c r="E12" s="22" t="e">
        <f>+D12*C12</f>
        <v>#REF!</v>
      </c>
      <c r="F12" s="3">
        <f>+F11</f>
        <v>4000000</v>
      </c>
      <c r="G12" s="54" t="e">
        <f>+E12*F12</f>
        <v>#REF!</v>
      </c>
    </row>
    <row r="13" spans="1:7" ht="11.25">
      <c r="A13" s="102"/>
      <c r="B13" s="101" t="s">
        <v>8</v>
      </c>
      <c r="C13" s="1" t="e">
        <f>+C12</f>
        <v>#REF!</v>
      </c>
      <c r="D13" s="64">
        <f>+D12</f>
        <v>0.1</v>
      </c>
      <c r="E13" s="22" t="e">
        <f t="shared" si="0"/>
        <v>#REF!</v>
      </c>
      <c r="F13" s="3">
        <f>+F12</f>
        <v>4000000</v>
      </c>
      <c r="G13" s="54" t="e">
        <f t="shared" si="1"/>
        <v>#REF!</v>
      </c>
    </row>
    <row r="14" spans="1:7" ht="11.25">
      <c r="A14" s="102"/>
      <c r="B14" s="101" t="s">
        <v>103</v>
      </c>
      <c r="C14" s="1">
        <v>1</v>
      </c>
      <c r="D14" s="64">
        <v>0.1</v>
      </c>
      <c r="E14" s="22">
        <f t="shared" si="0"/>
        <v>0.1</v>
      </c>
      <c r="F14" s="3">
        <f>+F13</f>
        <v>4000000</v>
      </c>
      <c r="G14" s="54">
        <f t="shared" si="1"/>
        <v>400000</v>
      </c>
    </row>
    <row r="15" spans="1:7" ht="22.5">
      <c r="A15" s="102"/>
      <c r="B15" s="101" t="s">
        <v>11</v>
      </c>
      <c r="C15" s="1">
        <v>1</v>
      </c>
      <c r="D15" s="64">
        <v>0.1</v>
      </c>
      <c r="E15" s="22">
        <f t="shared" si="0"/>
        <v>0.1</v>
      </c>
      <c r="F15" s="3">
        <v>2000000</v>
      </c>
      <c r="G15" s="54">
        <f t="shared" si="1"/>
        <v>200000</v>
      </c>
    </row>
    <row r="16" spans="1:7" ht="11.25">
      <c r="A16" s="102"/>
      <c r="B16" s="101" t="s">
        <v>108</v>
      </c>
      <c r="C16" s="1">
        <v>1</v>
      </c>
      <c r="D16" s="64">
        <v>0.1</v>
      </c>
      <c r="E16" s="22">
        <f t="shared" si="0"/>
        <v>0.1</v>
      </c>
      <c r="F16" s="3">
        <f>+F14</f>
        <v>4000000</v>
      </c>
      <c r="G16" s="54">
        <f t="shared" si="1"/>
        <v>400000</v>
      </c>
    </row>
    <row r="17" spans="1:7" ht="11.25">
      <c r="A17" s="102"/>
      <c r="B17" s="101" t="s">
        <v>10</v>
      </c>
      <c r="C17" s="1">
        <v>1</v>
      </c>
      <c r="D17" s="64">
        <f>+D15</f>
        <v>0.1</v>
      </c>
      <c r="E17" s="22">
        <f t="shared" si="0"/>
        <v>0.1</v>
      </c>
      <c r="F17" s="3">
        <v>1500000</v>
      </c>
      <c r="G17" s="54">
        <f t="shared" si="1"/>
        <v>150000</v>
      </c>
    </row>
    <row r="18" spans="2:7" ht="27.75" customHeight="1">
      <c r="B18" s="71" t="s">
        <v>18</v>
      </c>
      <c r="C18" s="26"/>
      <c r="D18" s="65"/>
      <c r="E18" s="23"/>
      <c r="F18" s="23"/>
      <c r="G18" s="72" t="e">
        <f>SUM(G10:G17)</f>
        <v>#REF!</v>
      </c>
    </row>
    <row r="19" spans="2:7" s="28" customFormat="1" ht="11.25">
      <c r="B19" s="70" t="s">
        <v>21</v>
      </c>
      <c r="C19" s="27"/>
      <c r="D19" s="66"/>
      <c r="E19" s="21"/>
      <c r="F19" s="20"/>
      <c r="G19" s="73"/>
    </row>
    <row r="20" spans="2:7" ht="11.25">
      <c r="B20" s="53" t="s">
        <v>12</v>
      </c>
      <c r="C20" s="2">
        <f>+C17</f>
        <v>1</v>
      </c>
      <c r="D20" s="64">
        <v>0.3</v>
      </c>
      <c r="E20" s="22">
        <f>+D20*C20</f>
        <v>0.3</v>
      </c>
      <c r="F20" s="3">
        <v>1800000</v>
      </c>
      <c r="G20" s="54">
        <f>+E20*F20</f>
        <v>540000</v>
      </c>
    </row>
    <row r="21" spans="2:7" ht="11.25">
      <c r="B21" s="53" t="s">
        <v>14</v>
      </c>
      <c r="C21" s="2">
        <f>+C20</f>
        <v>1</v>
      </c>
      <c r="D21" s="64">
        <f>+D20</f>
        <v>0.3</v>
      </c>
      <c r="E21" s="22">
        <f>+D21*C21</f>
        <v>0.3</v>
      </c>
      <c r="F21" s="3">
        <v>700000</v>
      </c>
      <c r="G21" s="54">
        <f>+E21*F21</f>
        <v>210000</v>
      </c>
    </row>
    <row r="22" spans="2:7" ht="11.25">
      <c r="B22" s="53"/>
      <c r="C22" s="2"/>
      <c r="D22" s="64"/>
      <c r="E22" s="22"/>
      <c r="F22" s="3"/>
      <c r="G22" s="54"/>
    </row>
    <row r="23" spans="2:7" ht="11.25">
      <c r="B23" s="71" t="s">
        <v>20</v>
      </c>
      <c r="C23" s="23"/>
      <c r="D23" s="23"/>
      <c r="E23" s="23"/>
      <c r="F23" s="23"/>
      <c r="G23" s="72">
        <f>SUM(G20:G21)</f>
        <v>750000</v>
      </c>
    </row>
    <row r="24" spans="2:7" ht="22.5">
      <c r="B24" s="68" t="s">
        <v>23</v>
      </c>
      <c r="C24" s="19"/>
      <c r="D24" s="19"/>
      <c r="E24" s="19"/>
      <c r="F24" s="19"/>
      <c r="G24" s="69"/>
    </row>
    <row r="25" spans="2:7" ht="11.25">
      <c r="B25" s="53" t="s">
        <v>83</v>
      </c>
      <c r="C25" s="2"/>
      <c r="D25" s="64"/>
      <c r="E25" s="22"/>
      <c r="F25" s="3"/>
      <c r="G25" s="54">
        <f>+E25*F25</f>
        <v>0</v>
      </c>
    </row>
    <row r="26" spans="2:7" ht="11.25">
      <c r="B26" s="53" t="s">
        <v>84</v>
      </c>
      <c r="C26" s="2"/>
      <c r="D26" s="64"/>
      <c r="E26" s="22"/>
      <c r="F26" s="3"/>
      <c r="G26" s="54">
        <f>+E26*F26</f>
        <v>0</v>
      </c>
    </row>
    <row r="27" spans="2:7" ht="22.5">
      <c r="B27" s="71" t="s">
        <v>24</v>
      </c>
      <c r="C27" s="23"/>
      <c r="D27" s="65"/>
      <c r="E27" s="23"/>
      <c r="F27" s="23"/>
      <c r="G27" s="72">
        <f>SUM(G25:G26)</f>
        <v>0</v>
      </c>
    </row>
    <row r="28" spans="2:7" ht="11.25">
      <c r="B28" s="55" t="s">
        <v>25</v>
      </c>
      <c r="C28" s="24"/>
      <c r="D28" s="95"/>
      <c r="E28" s="24"/>
      <c r="F28" s="24"/>
      <c r="G28" s="56" t="e">
        <f>G18+G23+G27</f>
        <v>#REF!</v>
      </c>
    </row>
    <row r="29" spans="2:7" ht="11.25">
      <c r="B29" s="53" t="s">
        <v>26</v>
      </c>
      <c r="C29" s="1"/>
      <c r="D29" s="64"/>
      <c r="E29" s="7"/>
      <c r="F29" s="3"/>
      <c r="G29" s="74">
        <v>2.5</v>
      </c>
    </row>
    <row r="30" spans="2:7" ht="24.75" customHeight="1" thickBot="1">
      <c r="B30" s="9" t="s">
        <v>27</v>
      </c>
      <c r="C30" s="35"/>
      <c r="D30" s="10"/>
      <c r="E30" s="75"/>
      <c r="F30" s="10"/>
      <c r="G30" s="76" t="e">
        <f>G28*G29</f>
        <v>#REF!</v>
      </c>
    </row>
    <row r="31" spans="2:7" s="31" customFormat="1" ht="14.25" customHeight="1" thickBot="1">
      <c r="B31" s="30"/>
      <c r="C31" s="30"/>
      <c r="D31" s="30"/>
      <c r="E31" s="30"/>
      <c r="F31" s="30"/>
      <c r="G31" s="30"/>
    </row>
    <row r="32" spans="2:7" s="31" customFormat="1" ht="14.25" customHeight="1" thickBot="1">
      <c r="B32" s="37" t="s">
        <v>41</v>
      </c>
      <c r="C32" s="38"/>
      <c r="D32" s="38"/>
      <c r="E32" s="38"/>
      <c r="F32" s="38"/>
      <c r="G32" s="39"/>
    </row>
    <row r="33" spans="2:7" s="31" customFormat="1" ht="22.5">
      <c r="B33" s="13" t="s">
        <v>28</v>
      </c>
      <c r="C33" s="14" t="s">
        <v>29</v>
      </c>
      <c r="D33" s="15" t="s">
        <v>6</v>
      </c>
      <c r="E33" s="15" t="s">
        <v>30</v>
      </c>
      <c r="F33" s="15" t="s">
        <v>31</v>
      </c>
      <c r="G33" s="16" t="s">
        <v>32</v>
      </c>
    </row>
    <row r="34" spans="2:7" s="31" customFormat="1" ht="14.25" customHeight="1">
      <c r="B34" s="32" t="s">
        <v>33</v>
      </c>
      <c r="C34" s="33"/>
      <c r="D34" s="33"/>
      <c r="E34" s="33"/>
      <c r="F34" s="33"/>
      <c r="G34" s="34">
        <f>+F34*E34</f>
        <v>0</v>
      </c>
    </row>
    <row r="35" spans="2:7" s="31" customFormat="1" ht="14.25" customHeight="1">
      <c r="B35" s="53" t="s">
        <v>85</v>
      </c>
      <c r="C35" s="2"/>
      <c r="D35" s="60"/>
      <c r="E35" s="22"/>
      <c r="F35" s="3"/>
      <c r="G35" s="54">
        <f>+F35*E35</f>
        <v>0</v>
      </c>
    </row>
    <row r="36" spans="2:7" s="31" customFormat="1" ht="14.25" customHeight="1">
      <c r="B36" s="55" t="s">
        <v>34</v>
      </c>
      <c r="C36" s="24"/>
      <c r="D36" s="24"/>
      <c r="E36" s="24"/>
      <c r="F36" s="24"/>
      <c r="G36" s="56">
        <f>SUM(G34:G35)</f>
        <v>0</v>
      </c>
    </row>
    <row r="37" spans="2:7" s="31" customFormat="1" ht="14.25" customHeight="1">
      <c r="B37" s="32" t="s">
        <v>35</v>
      </c>
      <c r="C37" s="33"/>
      <c r="D37" s="33"/>
      <c r="E37" s="33"/>
      <c r="F37" s="33"/>
      <c r="G37" s="34"/>
    </row>
    <row r="38" spans="2:9" s="31" customFormat="1" ht="14.25" customHeight="1">
      <c r="B38" s="57" t="s">
        <v>86</v>
      </c>
      <c r="C38" s="1">
        <v>1</v>
      </c>
      <c r="D38" s="2">
        <v>1</v>
      </c>
      <c r="E38" s="7">
        <v>1</v>
      </c>
      <c r="F38" s="22">
        <v>1000000</v>
      </c>
      <c r="G38" s="54">
        <f>+F38*E38</f>
        <v>1000000</v>
      </c>
      <c r="I38" s="97"/>
    </row>
    <row r="39" spans="2:7" s="31" customFormat="1" ht="11.25">
      <c r="B39" s="55" t="s">
        <v>36</v>
      </c>
      <c r="C39" s="24"/>
      <c r="D39" s="24"/>
      <c r="E39" s="24"/>
      <c r="F39" s="24"/>
      <c r="G39" s="56">
        <f>SUM(G38)</f>
        <v>1000000</v>
      </c>
    </row>
    <row r="40" spans="2:7" s="31" customFormat="1" ht="14.25" customHeight="1">
      <c r="B40" s="32" t="s">
        <v>90</v>
      </c>
      <c r="C40" s="33"/>
      <c r="D40" s="33"/>
      <c r="E40" s="33"/>
      <c r="F40" s="33"/>
      <c r="G40" s="59"/>
    </row>
    <row r="41" spans="2:7" s="31" customFormat="1" ht="14.25" customHeight="1">
      <c r="B41" s="32" t="s">
        <v>87</v>
      </c>
      <c r="C41" s="1"/>
      <c r="D41" s="2"/>
      <c r="E41" s="7"/>
      <c r="F41" s="22"/>
      <c r="G41" s="54">
        <f>+F41*E41</f>
        <v>0</v>
      </c>
    </row>
    <row r="42" spans="2:7" s="31" customFormat="1" ht="22.5">
      <c r="B42" s="58" t="s">
        <v>88</v>
      </c>
      <c r="C42" s="1"/>
      <c r="D42" s="2"/>
      <c r="E42" s="7"/>
      <c r="F42" s="22"/>
      <c r="G42" s="54">
        <f>+F42*E42</f>
        <v>0</v>
      </c>
    </row>
    <row r="43" spans="2:7" s="31" customFormat="1" ht="11.25">
      <c r="B43" s="55" t="s">
        <v>89</v>
      </c>
      <c r="C43" s="24"/>
      <c r="D43" s="24"/>
      <c r="E43" s="24"/>
      <c r="F43" s="24"/>
      <c r="G43" s="56">
        <f>SUM(G41:G42)</f>
        <v>0</v>
      </c>
    </row>
    <row r="44" spans="2:7" s="31" customFormat="1" ht="14.25" customHeight="1">
      <c r="B44" s="55" t="s">
        <v>37</v>
      </c>
      <c r="C44" s="29"/>
      <c r="D44" s="17"/>
      <c r="E44" s="18"/>
      <c r="F44" s="17"/>
      <c r="G44" s="77">
        <f>+G36+G39+G43</f>
        <v>1000000</v>
      </c>
    </row>
    <row r="45" spans="2:7" s="31" customFormat="1" ht="14.25" customHeight="1">
      <c r="B45" s="8" t="s">
        <v>38</v>
      </c>
      <c r="C45" s="4"/>
      <c r="D45" s="5"/>
      <c r="E45" s="6"/>
      <c r="F45" s="3"/>
      <c r="G45" s="98" t="e">
        <f>G30+G44</f>
        <v>#REF!</v>
      </c>
    </row>
    <row r="46" spans="2:8" s="31" customFormat="1" ht="14.25" customHeight="1">
      <c r="B46" s="8" t="s">
        <v>13</v>
      </c>
      <c r="C46" s="4"/>
      <c r="D46" s="5"/>
      <c r="E46" s="6"/>
      <c r="F46" s="5"/>
      <c r="G46" s="99" t="e">
        <f>G45*0.16</f>
        <v>#REF!</v>
      </c>
      <c r="H46" s="31" t="s">
        <v>93</v>
      </c>
    </row>
    <row r="47" spans="2:9" s="31" customFormat="1" ht="14.25" customHeight="1" thickBot="1">
      <c r="B47" s="9" t="s">
        <v>39</v>
      </c>
      <c r="C47" s="35"/>
      <c r="D47" s="10"/>
      <c r="E47" s="11"/>
      <c r="F47" s="12"/>
      <c r="G47" s="100" t="e">
        <f>G45+G46</f>
        <v>#REF!</v>
      </c>
      <c r="H47" s="92" t="e">
        <f>+#REF!</f>
        <v>#REF!</v>
      </c>
      <c r="I47" s="94" t="e">
        <f>+G47/H47</f>
        <v>#REF!</v>
      </c>
    </row>
    <row r="48" spans="2:6" s="31" customFormat="1" ht="14.25" customHeight="1">
      <c r="B48" s="30"/>
      <c r="C48" s="30"/>
      <c r="D48" s="30"/>
      <c r="E48" s="30"/>
      <c r="F48" s="30"/>
    </row>
    <row r="49" spans="2:7" s="31" customFormat="1" ht="14.25" customHeight="1">
      <c r="B49" s="30"/>
      <c r="C49" s="30"/>
      <c r="D49" s="30"/>
      <c r="E49" s="30"/>
      <c r="F49" s="30"/>
      <c r="G49" s="30"/>
    </row>
    <row r="50" spans="2:9" s="31" customFormat="1" ht="14.25" customHeight="1">
      <c r="B50" s="30"/>
      <c r="C50" s="30"/>
      <c r="D50" s="30"/>
      <c r="E50" s="30"/>
      <c r="F50" s="30"/>
      <c r="G50" s="30"/>
      <c r="I50" s="67" t="e">
        <f>((SUM(G10:G17)+SUM(G20:G22)+SUM(G25:G26))*G29)-G45</f>
        <v>#REF!</v>
      </c>
    </row>
    <row r="51" spans="2:7" s="31" customFormat="1" ht="14.25" customHeight="1" thickBot="1">
      <c r="B51" s="30"/>
      <c r="C51" s="30"/>
      <c r="D51" s="30"/>
      <c r="E51" s="30"/>
      <c r="F51" s="30"/>
      <c r="G51" s="30"/>
    </row>
    <row r="52" spans="2:7" s="31" customFormat="1" ht="14.25" customHeight="1">
      <c r="B52" s="78" t="s">
        <v>42</v>
      </c>
      <c r="C52" s="299" t="s">
        <v>28</v>
      </c>
      <c r="D52" s="299"/>
      <c r="E52" s="299"/>
      <c r="F52" s="79" t="s">
        <v>43</v>
      </c>
      <c r="G52" s="30"/>
    </row>
    <row r="53" spans="2:7" s="31" customFormat="1" ht="14.25" customHeight="1">
      <c r="B53" s="80" t="s">
        <v>0</v>
      </c>
      <c r="C53" s="48" t="s">
        <v>44</v>
      </c>
      <c r="D53" s="43"/>
      <c r="E53" s="44"/>
      <c r="F53" s="81">
        <v>1</v>
      </c>
      <c r="G53" s="30"/>
    </row>
    <row r="54" spans="2:7" s="31" customFormat="1" ht="14.25" customHeight="1">
      <c r="B54" s="80" t="s">
        <v>1</v>
      </c>
      <c r="C54" s="49" t="s">
        <v>45</v>
      </c>
      <c r="D54" s="62"/>
      <c r="E54" s="63"/>
      <c r="F54" s="82">
        <f>+SUM(F55:F58)</f>
        <v>0.22660000000000002</v>
      </c>
      <c r="G54" s="30"/>
    </row>
    <row r="55" spans="2:7" s="31" customFormat="1" ht="14.25" customHeight="1">
      <c r="B55" s="80"/>
      <c r="C55" s="45" t="s">
        <v>46</v>
      </c>
      <c r="D55" s="62"/>
      <c r="E55" s="63"/>
      <c r="F55" s="83">
        <v>0.0833</v>
      </c>
      <c r="G55" s="30"/>
    </row>
    <row r="56" spans="2:7" s="31" customFormat="1" ht="14.25" customHeight="1">
      <c r="B56" s="80"/>
      <c r="C56" s="45" t="s">
        <v>47</v>
      </c>
      <c r="D56" s="62"/>
      <c r="E56" s="63"/>
      <c r="F56" s="83">
        <v>0.0833</v>
      </c>
      <c r="G56" s="30"/>
    </row>
    <row r="57" spans="2:7" s="31" customFormat="1" ht="14.25" customHeight="1">
      <c r="B57" s="80"/>
      <c r="C57" s="45" t="s">
        <v>49</v>
      </c>
      <c r="D57" s="62"/>
      <c r="E57" s="63"/>
      <c r="F57" s="83">
        <v>0.01</v>
      </c>
      <c r="G57" s="30"/>
    </row>
    <row r="58" spans="2:7" s="31" customFormat="1" ht="14.25" customHeight="1">
      <c r="B58" s="80"/>
      <c r="C58" s="45" t="s">
        <v>48</v>
      </c>
      <c r="D58" s="62"/>
      <c r="E58" s="63"/>
      <c r="F58" s="83">
        <v>0.05</v>
      </c>
      <c r="G58" s="30"/>
    </row>
    <row r="59" spans="2:7" s="31" customFormat="1" ht="14.25" customHeight="1">
      <c r="B59" s="80"/>
      <c r="C59" s="61"/>
      <c r="D59" s="62"/>
      <c r="E59" s="63"/>
      <c r="F59" s="82"/>
      <c r="G59" s="30"/>
    </row>
    <row r="60" spans="2:7" s="31" customFormat="1" ht="14.25" customHeight="1">
      <c r="B60" s="80" t="s">
        <v>2</v>
      </c>
      <c r="C60" s="49" t="s">
        <v>50</v>
      </c>
      <c r="D60" s="62"/>
      <c r="E60" s="50"/>
      <c r="F60" s="82">
        <f>+SUM(F61:F70)</f>
        <v>0.36090000000000005</v>
      </c>
      <c r="G60" s="30"/>
    </row>
    <row r="61" spans="2:7" s="31" customFormat="1" ht="14.25" customHeight="1">
      <c r="B61" s="80"/>
      <c r="C61" s="51" t="s">
        <v>51</v>
      </c>
      <c r="D61" s="62"/>
      <c r="E61" s="63"/>
      <c r="F61" s="83">
        <v>0.12</v>
      </c>
      <c r="G61" s="30"/>
    </row>
    <row r="62" spans="2:7" s="31" customFormat="1" ht="14.25" customHeight="1">
      <c r="B62" s="80"/>
      <c r="C62" s="51" t="s">
        <v>52</v>
      </c>
      <c r="D62" s="62"/>
      <c r="E62" s="63"/>
      <c r="F62" s="83">
        <v>0.04</v>
      </c>
      <c r="G62" s="30"/>
    </row>
    <row r="63" spans="2:7" s="31" customFormat="1" ht="14.25" customHeight="1">
      <c r="B63" s="80"/>
      <c r="C63" s="51" t="s">
        <v>69</v>
      </c>
      <c r="D63" s="62"/>
      <c r="E63" s="63"/>
      <c r="F63" s="83">
        <v>0.04</v>
      </c>
      <c r="G63" s="30"/>
    </row>
    <row r="64" spans="2:7" s="31" customFormat="1" ht="14.25" customHeight="1">
      <c r="B64" s="80"/>
      <c r="C64" s="51" t="s">
        <v>53</v>
      </c>
      <c r="D64" s="62"/>
      <c r="E64" s="63"/>
      <c r="F64" s="83">
        <v>0.069</v>
      </c>
      <c r="G64" s="30"/>
    </row>
    <row r="65" spans="2:7" s="31" customFormat="1" ht="14.25" customHeight="1">
      <c r="B65" s="80"/>
      <c r="C65" s="51" t="s">
        <v>67</v>
      </c>
      <c r="D65" s="62"/>
      <c r="E65" s="63"/>
      <c r="F65" s="83">
        <v>0.04</v>
      </c>
      <c r="G65" s="30"/>
    </row>
    <row r="66" spans="2:7" s="31" customFormat="1" ht="14.25" customHeight="1">
      <c r="B66" s="80"/>
      <c r="C66" s="51" t="s">
        <v>68</v>
      </c>
      <c r="D66" s="62"/>
      <c r="E66" s="63"/>
      <c r="F66" s="83">
        <v>0</v>
      </c>
      <c r="G66" s="30"/>
    </row>
    <row r="67" spans="2:7" s="31" customFormat="1" ht="14.25" customHeight="1">
      <c r="B67" s="80"/>
      <c r="C67" s="51" t="s">
        <v>54</v>
      </c>
      <c r="D67" s="62"/>
      <c r="E67" s="63"/>
      <c r="F67" s="83">
        <v>0</v>
      </c>
      <c r="G67" s="30"/>
    </row>
    <row r="68" spans="2:7" s="31" customFormat="1" ht="14.25" customHeight="1">
      <c r="B68" s="80"/>
      <c r="C68" s="51" t="s">
        <v>72</v>
      </c>
      <c r="D68" s="62"/>
      <c r="E68" s="63"/>
      <c r="F68" s="83">
        <v>0.0119</v>
      </c>
      <c r="G68" s="30"/>
    </row>
    <row r="69" spans="2:7" s="31" customFormat="1" ht="14.25" customHeight="1">
      <c r="B69" s="80"/>
      <c r="C69" s="51" t="s">
        <v>70</v>
      </c>
      <c r="D69" s="62"/>
      <c r="E69" s="63"/>
      <c r="F69" s="83">
        <v>0.02</v>
      </c>
      <c r="G69" s="30"/>
    </row>
    <row r="70" spans="2:7" s="31" customFormat="1" ht="14.25" customHeight="1">
      <c r="B70" s="80"/>
      <c r="C70" s="51" t="s">
        <v>71</v>
      </c>
      <c r="D70" s="62"/>
      <c r="E70" s="63"/>
      <c r="F70" s="83">
        <v>0.02</v>
      </c>
      <c r="G70" s="30"/>
    </row>
    <row r="71" spans="2:7" s="31" customFormat="1" ht="14.25" customHeight="1">
      <c r="B71" s="80"/>
      <c r="C71" s="52" t="s">
        <v>55</v>
      </c>
      <c r="D71" s="62"/>
      <c r="E71" s="63"/>
      <c r="F71" s="82">
        <f>+F54+F60</f>
        <v>0.5875000000000001</v>
      </c>
      <c r="G71" s="30"/>
    </row>
    <row r="72" spans="2:7" s="31" customFormat="1" ht="14.25" customHeight="1">
      <c r="B72" s="80" t="s">
        <v>3</v>
      </c>
      <c r="C72" s="52" t="s">
        <v>56</v>
      </c>
      <c r="D72" s="62"/>
      <c r="E72" s="63"/>
      <c r="F72" s="82">
        <f>+SUM(F73:F76)</f>
        <v>0.05</v>
      </c>
      <c r="G72" s="30"/>
    </row>
    <row r="73" spans="2:7" s="31" customFormat="1" ht="14.25" customHeight="1">
      <c r="B73" s="80"/>
      <c r="C73" s="51" t="s">
        <v>57</v>
      </c>
      <c r="D73" s="62"/>
      <c r="E73" s="63"/>
      <c r="F73" s="83">
        <v>0.01</v>
      </c>
      <c r="G73" s="30"/>
    </row>
    <row r="74" spans="2:7" s="31" customFormat="1" ht="14.25" customHeight="1">
      <c r="B74" s="80"/>
      <c r="C74" s="51" t="s">
        <v>73</v>
      </c>
      <c r="D74" s="62"/>
      <c r="E74" s="63"/>
      <c r="F74" s="83">
        <v>0.01</v>
      </c>
      <c r="G74" s="30"/>
    </row>
    <row r="75" spans="2:7" s="31" customFormat="1" ht="14.25" customHeight="1">
      <c r="B75" s="80"/>
      <c r="C75" s="51" t="s">
        <v>74</v>
      </c>
      <c r="D75" s="62"/>
      <c r="E75" s="63"/>
      <c r="F75" s="83">
        <v>0.01</v>
      </c>
      <c r="G75" s="30"/>
    </row>
    <row r="76" spans="2:7" s="31" customFormat="1" ht="14.25" customHeight="1">
      <c r="B76" s="80"/>
      <c r="C76" s="51" t="s">
        <v>75</v>
      </c>
      <c r="D76" s="62"/>
      <c r="E76" s="63"/>
      <c r="F76" s="83">
        <v>0.02</v>
      </c>
      <c r="G76" s="30"/>
    </row>
    <row r="77" spans="2:7" s="31" customFormat="1" ht="14.25" customHeight="1">
      <c r="B77" s="80"/>
      <c r="C77" s="51"/>
      <c r="D77" s="62"/>
      <c r="E77" s="63"/>
      <c r="F77" s="82"/>
      <c r="G77" s="30"/>
    </row>
    <row r="78" spans="2:7" s="31" customFormat="1" ht="14.25" customHeight="1">
      <c r="B78" s="80"/>
      <c r="C78" s="49" t="s">
        <v>58</v>
      </c>
      <c r="D78" s="62"/>
      <c r="E78" s="63"/>
      <c r="F78" s="82">
        <f>+F53+F54+F60+F72</f>
        <v>1.6375</v>
      </c>
      <c r="G78" s="30"/>
    </row>
    <row r="79" spans="2:7" s="31" customFormat="1" ht="14.25" customHeight="1">
      <c r="B79" s="80" t="s">
        <v>4</v>
      </c>
      <c r="C79" s="49" t="s">
        <v>59</v>
      </c>
      <c r="D79" s="62"/>
      <c r="E79" s="63"/>
      <c r="F79" s="82">
        <f>+F80+F85</f>
        <v>0.5525</v>
      </c>
      <c r="G79" s="30"/>
    </row>
    <row r="80" spans="2:7" s="31" customFormat="1" ht="14.25" customHeight="1">
      <c r="B80" s="80" t="s">
        <v>60</v>
      </c>
      <c r="C80" s="49" t="s">
        <v>61</v>
      </c>
      <c r="D80" s="62"/>
      <c r="E80" s="63"/>
      <c r="F80" s="82">
        <f>+SUM(F81:F84)</f>
        <v>0.4275</v>
      </c>
      <c r="G80" s="30"/>
    </row>
    <row r="81" spans="2:7" s="31" customFormat="1" ht="14.25" customHeight="1">
      <c r="B81" s="80"/>
      <c r="C81" s="51" t="s">
        <v>79</v>
      </c>
      <c r="D81" s="62"/>
      <c r="E81" s="63"/>
      <c r="F81" s="83">
        <v>0.01</v>
      </c>
      <c r="G81" s="30"/>
    </row>
    <row r="82" spans="2:7" s="31" customFormat="1" ht="14.25" customHeight="1">
      <c r="B82" s="80"/>
      <c r="C82" s="51" t="s">
        <v>76</v>
      </c>
      <c r="D82" s="62"/>
      <c r="E82" s="63"/>
      <c r="F82" s="83">
        <v>0.125</v>
      </c>
      <c r="G82" s="30"/>
    </row>
    <row r="83" spans="2:7" s="31" customFormat="1" ht="14.25" customHeight="1">
      <c r="B83" s="80"/>
      <c r="C83" s="51" t="s">
        <v>77</v>
      </c>
      <c r="D83" s="62"/>
      <c r="E83" s="63"/>
      <c r="F83" s="83">
        <v>0.145</v>
      </c>
      <c r="G83" s="30"/>
    </row>
    <row r="84" spans="2:7" s="31" customFormat="1" ht="14.25" customHeight="1">
      <c r="B84" s="80"/>
      <c r="C84" s="51" t="s">
        <v>78</v>
      </c>
      <c r="D84" s="62"/>
      <c r="E84" s="63"/>
      <c r="F84" s="83">
        <v>0.1475</v>
      </c>
      <c r="G84" s="30"/>
    </row>
    <row r="85" spans="2:7" s="31" customFormat="1" ht="14.25" customHeight="1">
      <c r="B85" s="80" t="s">
        <v>62</v>
      </c>
      <c r="C85" s="49" t="s">
        <v>63</v>
      </c>
      <c r="D85" s="62"/>
      <c r="E85" s="63"/>
      <c r="F85" s="82">
        <f>+SUM(F86:F87)</f>
        <v>0.125</v>
      </c>
      <c r="G85" s="30"/>
    </row>
    <row r="86" spans="2:7" s="31" customFormat="1" ht="14.25" customHeight="1">
      <c r="B86" s="80"/>
      <c r="C86" s="51" t="s">
        <v>80</v>
      </c>
      <c r="D86" s="62"/>
      <c r="E86" s="63"/>
      <c r="F86" s="82">
        <v>0.12</v>
      </c>
      <c r="G86" s="30"/>
    </row>
    <row r="87" spans="2:7" s="31" customFormat="1" ht="14.25" customHeight="1">
      <c r="B87" s="80"/>
      <c r="C87" s="51" t="s">
        <v>81</v>
      </c>
      <c r="D87" s="62"/>
      <c r="E87" s="63"/>
      <c r="F87" s="82">
        <v>0.005</v>
      </c>
      <c r="G87" s="30"/>
    </row>
    <row r="88" spans="2:7" s="31" customFormat="1" ht="14.25" customHeight="1">
      <c r="B88" s="80"/>
      <c r="C88" s="49" t="s">
        <v>64</v>
      </c>
      <c r="D88" s="62"/>
      <c r="E88" s="63"/>
      <c r="F88" s="82">
        <f>+F80+F85</f>
        <v>0.5525</v>
      </c>
      <c r="G88" s="30"/>
    </row>
    <row r="89" spans="2:7" s="31" customFormat="1" ht="14.25" customHeight="1">
      <c r="B89" s="80" t="s">
        <v>5</v>
      </c>
      <c r="C89" s="49" t="s">
        <v>65</v>
      </c>
      <c r="D89" s="62"/>
      <c r="E89" s="63"/>
      <c r="F89" s="82">
        <v>0.31</v>
      </c>
      <c r="G89" s="30"/>
    </row>
    <row r="90" spans="2:7" s="31" customFormat="1" ht="14.25" customHeight="1">
      <c r="B90" s="84" t="s">
        <v>66</v>
      </c>
      <c r="C90" s="62"/>
      <c r="D90" s="62"/>
      <c r="E90" s="63"/>
      <c r="F90" s="82">
        <f>+F53+F54+F60+F72+F79+F89</f>
        <v>2.5</v>
      </c>
      <c r="G90" s="30"/>
    </row>
    <row r="91" spans="2:7" s="31" customFormat="1" ht="14.25" customHeight="1" thickBot="1">
      <c r="B91" s="85"/>
      <c r="C91" s="86"/>
      <c r="D91" s="87"/>
      <c r="E91" s="88"/>
      <c r="F91" s="89"/>
      <c r="G91" s="30"/>
    </row>
    <row r="92" spans="3:7" s="31" customFormat="1" ht="14.25" customHeight="1">
      <c r="C92" s="46"/>
      <c r="D92" s="30"/>
      <c r="E92" s="30"/>
      <c r="F92" s="30"/>
      <c r="G92" s="30"/>
    </row>
    <row r="93" ht="11.25">
      <c r="C93" s="47"/>
    </row>
    <row r="94" spans="2:7" s="31" customFormat="1" ht="14.25" customHeight="1">
      <c r="B94" s="30"/>
      <c r="C94" s="30"/>
      <c r="D94" s="30"/>
      <c r="E94" s="30"/>
      <c r="F94" s="30"/>
      <c r="G94" s="30"/>
    </row>
    <row r="95" spans="2:7" s="31" customFormat="1" ht="14.25" customHeight="1">
      <c r="B95" s="30"/>
      <c r="C95" s="30"/>
      <c r="D95" s="30"/>
      <c r="E95" s="30"/>
      <c r="F95" s="30"/>
      <c r="G95" s="30"/>
    </row>
    <row r="96" spans="2:7" s="31" customFormat="1" ht="14.25" customHeight="1">
      <c r="B96" s="30"/>
      <c r="C96" s="30"/>
      <c r="D96" s="30"/>
      <c r="E96" s="30"/>
      <c r="F96" s="30"/>
      <c r="G96" s="30"/>
    </row>
    <row r="97" spans="2:7" s="31" customFormat="1" ht="14.25" customHeight="1">
      <c r="B97" s="30"/>
      <c r="C97" s="30"/>
      <c r="D97" s="30"/>
      <c r="E97" s="30"/>
      <c r="F97" s="30"/>
      <c r="G97" s="30"/>
    </row>
    <row r="98" spans="2:7" s="31" customFormat="1" ht="14.25" customHeight="1">
      <c r="B98" s="30"/>
      <c r="C98" s="30"/>
      <c r="D98" s="30"/>
      <c r="E98" s="30"/>
      <c r="F98" s="30"/>
      <c r="G98" s="30"/>
    </row>
    <row r="99" spans="2:7" s="31" customFormat="1" ht="14.25" customHeight="1">
      <c r="B99" s="30"/>
      <c r="C99" s="30"/>
      <c r="D99" s="30"/>
      <c r="E99" s="30"/>
      <c r="F99" s="30"/>
      <c r="G99" s="30"/>
    </row>
    <row r="100" spans="2:7" s="31" customFormat="1" ht="14.25" customHeight="1">
      <c r="B100" s="30"/>
      <c r="C100" s="30"/>
      <c r="D100" s="30"/>
      <c r="E100" s="30"/>
      <c r="F100" s="30"/>
      <c r="G100" s="30"/>
    </row>
    <row r="101" spans="2:7" s="31" customFormat="1" ht="14.25" customHeight="1">
      <c r="B101" s="30"/>
      <c r="C101" s="30"/>
      <c r="D101" s="30"/>
      <c r="E101" s="30"/>
      <c r="F101" s="30"/>
      <c r="G101" s="30"/>
    </row>
    <row r="102" spans="2:7" s="31" customFormat="1" ht="14.25" customHeight="1">
      <c r="B102" s="30"/>
      <c r="C102" s="30"/>
      <c r="D102" s="30"/>
      <c r="E102" s="30"/>
      <c r="F102" s="30"/>
      <c r="G102" s="30"/>
    </row>
    <row r="103" spans="2:7" s="31" customFormat="1" ht="14.25" customHeight="1">
      <c r="B103" s="30"/>
      <c r="C103" s="30"/>
      <c r="D103" s="30"/>
      <c r="E103" s="30"/>
      <c r="F103" s="30"/>
      <c r="G103" s="30"/>
    </row>
    <row r="104" spans="2:7" s="31" customFormat="1" ht="14.25" customHeight="1">
      <c r="B104" s="30"/>
      <c r="C104" s="30"/>
      <c r="D104" s="30"/>
      <c r="E104" s="30"/>
      <c r="F104" s="30"/>
      <c r="G104" s="30"/>
    </row>
    <row r="105" spans="2:7" s="31" customFormat="1" ht="14.25" customHeight="1">
      <c r="B105" s="30"/>
      <c r="C105" s="30"/>
      <c r="D105" s="30"/>
      <c r="E105" s="30"/>
      <c r="F105" s="30"/>
      <c r="G105" s="30"/>
    </row>
    <row r="106" spans="2:7" s="31" customFormat="1" ht="14.25" customHeight="1">
      <c r="B106" s="30"/>
      <c r="C106" s="30"/>
      <c r="D106" s="30"/>
      <c r="E106" s="30"/>
      <c r="F106" s="30"/>
      <c r="G106" s="30"/>
    </row>
    <row r="107" spans="2:7" s="31" customFormat="1" ht="14.25" customHeight="1">
      <c r="B107" s="30"/>
      <c r="C107" s="30"/>
      <c r="D107" s="30"/>
      <c r="E107" s="30"/>
      <c r="F107" s="30"/>
      <c r="G107" s="30"/>
    </row>
    <row r="108" spans="2:7" s="31" customFormat="1" ht="14.25" customHeight="1">
      <c r="B108" s="30"/>
      <c r="C108" s="30"/>
      <c r="D108" s="30"/>
      <c r="E108" s="30"/>
      <c r="F108" s="30"/>
      <c r="G108" s="30"/>
    </row>
    <row r="109" spans="2:7" s="31" customFormat="1" ht="14.25" customHeight="1">
      <c r="B109" s="30"/>
      <c r="C109" s="30"/>
      <c r="D109" s="30"/>
      <c r="E109" s="30"/>
      <c r="F109" s="30"/>
      <c r="G109" s="30"/>
    </row>
    <row r="110" spans="2:7" s="31" customFormat="1" ht="14.25" customHeight="1">
      <c r="B110" s="30"/>
      <c r="C110" s="30"/>
      <c r="D110" s="30"/>
      <c r="E110" s="30"/>
      <c r="F110" s="30"/>
      <c r="G110" s="30"/>
    </row>
    <row r="112" spans="2:7" ht="14.25" customHeight="1">
      <c r="B112" s="36"/>
      <c r="C112" s="36"/>
      <c r="D112" s="36"/>
      <c r="E112" s="36"/>
      <c r="F112" s="36"/>
      <c r="G112" s="36"/>
    </row>
  </sheetData>
  <sheetProtection/>
  <mergeCells count="6">
    <mergeCell ref="B1:G1"/>
    <mergeCell ref="B2:G2"/>
    <mergeCell ref="B3:G3"/>
    <mergeCell ref="C52:E52"/>
    <mergeCell ref="B7:G7"/>
    <mergeCell ref="B6:G6"/>
  </mergeCells>
  <printOptions horizontalCentered="1" verticalCentered="1"/>
  <pageMargins left="0.7874015748031497" right="0.7874015748031497" top="0.984251968503937" bottom="1.2598425196850394" header="0" footer="0"/>
  <pageSetup fitToHeight="0" horizontalDpi="600" verticalDpi="600" orientation="portrait" scale="79" r:id="rId2"/>
  <headerFooter alignWithMargins="0">
    <oddHeader>&amp;C&amp;"Arial,Negrita"PROPONENTE: MARY LUZ MEJIA DE PUMAREJO</oddHeader>
    <oddFooter>&amp;CPágina &amp;P</oddFooter>
  </headerFooter>
  <rowBreaks count="1" manualBreakCount="1">
    <brk id="48" min="1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1"/>
  <sheetViews>
    <sheetView view="pageBreakPreview" zoomScale="110" zoomScaleSheetLayoutView="110" zoomScalePageLayoutView="0" workbookViewId="0" topLeftCell="A28">
      <selection activeCell="C4" sqref="C4:H4"/>
    </sheetView>
  </sheetViews>
  <sheetFormatPr defaultColWidth="11.421875" defaultRowHeight="12.75"/>
  <cols>
    <col min="1" max="1" width="2.7109375" style="25" customWidth="1"/>
    <col min="2" max="2" width="25.140625" style="25" bestFit="1" customWidth="1"/>
    <col min="3" max="3" width="8.8515625" style="25" bestFit="1" customWidth="1"/>
    <col min="4" max="4" width="10.7109375" style="25" bestFit="1" customWidth="1"/>
    <col min="5" max="5" width="10.7109375" style="25" customWidth="1"/>
    <col min="6" max="6" width="12.00390625" style="25" bestFit="1" customWidth="1"/>
    <col min="7" max="7" width="11.421875" style="25" bestFit="1" customWidth="1"/>
    <col min="8" max="8" width="16.57421875" style="25" bestFit="1" customWidth="1"/>
    <col min="9" max="9" width="17.421875" style="25" customWidth="1"/>
    <col min="10" max="16384" width="11.421875" style="25" customWidth="1"/>
  </cols>
  <sheetData>
    <row r="1" spans="2:10" ht="26.25" customHeight="1">
      <c r="B1" s="294" t="s">
        <v>101</v>
      </c>
      <c r="C1" s="294"/>
      <c r="D1" s="294"/>
      <c r="E1" s="294"/>
      <c r="F1" s="294"/>
      <c r="G1" s="294"/>
      <c r="H1" s="90" t="s">
        <v>99</v>
      </c>
      <c r="I1" s="25" t="s">
        <v>96</v>
      </c>
      <c r="J1" s="25" t="e">
        <f>+#REF!</f>
        <v>#REF!</v>
      </c>
    </row>
    <row r="2" spans="2:7" ht="30" customHeight="1" thickBot="1">
      <c r="B2" s="306" t="e">
        <f>+#REF!</f>
        <v>#REF!</v>
      </c>
      <c r="C2" s="306"/>
      <c r="D2" s="306"/>
      <c r="E2" s="306"/>
      <c r="F2" s="306"/>
      <c r="G2" s="306"/>
    </row>
    <row r="3" spans="2:7" ht="78" customHeight="1" thickBot="1" thickTop="1">
      <c r="B3" s="296" t="e">
        <f>+#REF!</f>
        <v>#REF!</v>
      </c>
      <c r="C3" s="297"/>
      <c r="D3" s="297"/>
      <c r="E3" s="297"/>
      <c r="F3" s="297"/>
      <c r="G3" s="298"/>
    </row>
    <row r="4" ht="12.75" thickBot="1" thickTop="1"/>
    <row r="5" spans="2:7" ht="12" thickBot="1">
      <c r="B5" s="303" t="s">
        <v>105</v>
      </c>
      <c r="C5" s="304"/>
      <c r="D5" s="304"/>
      <c r="E5" s="304"/>
      <c r="F5" s="304"/>
      <c r="G5" s="305"/>
    </row>
    <row r="6" spans="2:7" ht="11.25">
      <c r="B6" s="300" t="s">
        <v>94</v>
      </c>
      <c r="C6" s="301"/>
      <c r="D6" s="301"/>
      <c r="E6" s="301"/>
      <c r="F6" s="301"/>
      <c r="G6" s="302"/>
    </row>
    <row r="7" spans="2:8" ht="56.25">
      <c r="B7" s="68" t="s">
        <v>19</v>
      </c>
      <c r="C7" s="19" t="s">
        <v>15</v>
      </c>
      <c r="D7" s="19" t="s">
        <v>40</v>
      </c>
      <c r="E7" s="19" t="s">
        <v>17</v>
      </c>
      <c r="F7" s="19" t="s">
        <v>16</v>
      </c>
      <c r="G7" s="69" t="s">
        <v>32</v>
      </c>
      <c r="H7" s="90" t="s">
        <v>102</v>
      </c>
    </row>
    <row r="8" spans="2:7" ht="11.25">
      <c r="B8" s="70" t="s">
        <v>22</v>
      </c>
      <c r="C8" s="19"/>
      <c r="D8" s="19"/>
      <c r="E8" s="19"/>
      <c r="F8" s="19"/>
      <c r="G8" s="69"/>
    </row>
    <row r="9" spans="1:7" ht="11.25">
      <c r="A9" s="102"/>
      <c r="B9" s="101" t="s">
        <v>7</v>
      </c>
      <c r="C9" s="1" t="e">
        <f>+J1</f>
        <v>#REF!</v>
      </c>
      <c r="D9" s="64">
        <v>0.2</v>
      </c>
      <c r="E9" s="22" t="e">
        <f aca="true" t="shared" si="0" ref="E9:E16">+D9*C9</f>
        <v>#REF!</v>
      </c>
      <c r="F9" s="3">
        <f>+'FASE 1'!F10</f>
        <v>5500000</v>
      </c>
      <c r="G9" s="54" t="e">
        <f aca="true" t="shared" si="1" ref="G9:G16">+E9*F9</f>
        <v>#REF!</v>
      </c>
    </row>
    <row r="10" spans="1:7" ht="11.25">
      <c r="A10" s="102"/>
      <c r="B10" s="101" t="s">
        <v>107</v>
      </c>
      <c r="C10" s="1" t="e">
        <f>+C9</f>
        <v>#REF!</v>
      </c>
      <c r="D10" s="64">
        <v>0.15</v>
      </c>
      <c r="E10" s="22" t="e">
        <f t="shared" si="0"/>
        <v>#REF!</v>
      </c>
      <c r="F10" s="3">
        <f>+'FASE 1'!F11</f>
        <v>4000000</v>
      </c>
      <c r="G10" s="54" t="e">
        <f t="shared" si="1"/>
        <v>#REF!</v>
      </c>
    </row>
    <row r="11" spans="1:7" ht="11.25">
      <c r="A11" s="102"/>
      <c r="B11" s="101" t="s">
        <v>9</v>
      </c>
      <c r="C11" s="1" t="e">
        <f>+C9</f>
        <v>#REF!</v>
      </c>
      <c r="D11" s="64">
        <v>0.15</v>
      </c>
      <c r="E11" s="22" t="e">
        <f t="shared" si="0"/>
        <v>#REF!</v>
      </c>
      <c r="F11" s="3">
        <f>+'FASE 1'!F12</f>
        <v>4000000</v>
      </c>
      <c r="G11" s="54" t="e">
        <f t="shared" si="1"/>
        <v>#REF!</v>
      </c>
    </row>
    <row r="12" spans="1:7" ht="11.25">
      <c r="A12" s="102"/>
      <c r="B12" s="101" t="s">
        <v>8</v>
      </c>
      <c r="C12" s="1" t="e">
        <f>+C11</f>
        <v>#REF!</v>
      </c>
      <c r="D12" s="64">
        <f>+D11</f>
        <v>0.15</v>
      </c>
      <c r="E12" s="22" t="e">
        <f t="shared" si="0"/>
        <v>#REF!</v>
      </c>
      <c r="F12" s="3">
        <f>+'FASE 1'!F13</f>
        <v>4000000</v>
      </c>
      <c r="G12" s="54" t="e">
        <f t="shared" si="1"/>
        <v>#REF!</v>
      </c>
    </row>
    <row r="13" spans="1:7" ht="11.25">
      <c r="A13" s="102"/>
      <c r="B13" s="101" t="s">
        <v>103</v>
      </c>
      <c r="C13" s="1" t="e">
        <f>+C12</f>
        <v>#REF!</v>
      </c>
      <c r="D13" s="64">
        <f>+D12</f>
        <v>0.15</v>
      </c>
      <c r="E13" s="22" t="e">
        <f t="shared" si="0"/>
        <v>#REF!</v>
      </c>
      <c r="F13" s="3">
        <f>+'FASE 1'!F14</f>
        <v>4000000</v>
      </c>
      <c r="G13" s="54" t="e">
        <f t="shared" si="1"/>
        <v>#REF!</v>
      </c>
    </row>
    <row r="14" spans="1:7" ht="22.5">
      <c r="A14" s="102"/>
      <c r="B14" s="101" t="s">
        <v>11</v>
      </c>
      <c r="C14" s="1" t="e">
        <f>+C13</f>
        <v>#REF!</v>
      </c>
      <c r="D14" s="64">
        <v>0.1</v>
      </c>
      <c r="E14" s="22" t="e">
        <f t="shared" si="0"/>
        <v>#REF!</v>
      </c>
      <c r="F14" s="3">
        <f>+'FASE 1'!F15</f>
        <v>2000000</v>
      </c>
      <c r="G14" s="54" t="e">
        <f t="shared" si="1"/>
        <v>#REF!</v>
      </c>
    </row>
    <row r="15" spans="1:7" ht="11.25">
      <c r="A15" s="102"/>
      <c r="B15" s="101" t="s">
        <v>108</v>
      </c>
      <c r="C15" s="1" t="e">
        <f>+C13</f>
        <v>#REF!</v>
      </c>
      <c r="D15" s="64">
        <v>0.1</v>
      </c>
      <c r="E15" s="22" t="e">
        <f>+D15*C15</f>
        <v>#REF!</v>
      </c>
      <c r="F15" s="3">
        <f>+'FASE 1'!F16</f>
        <v>4000000</v>
      </c>
      <c r="G15" s="54" t="e">
        <f>+E15*F15</f>
        <v>#REF!</v>
      </c>
    </row>
    <row r="16" spans="1:7" ht="11.25">
      <c r="A16" s="102"/>
      <c r="B16" s="101" t="s">
        <v>10</v>
      </c>
      <c r="C16" s="1" t="e">
        <f>+C14</f>
        <v>#REF!</v>
      </c>
      <c r="D16" s="64">
        <v>0.1</v>
      </c>
      <c r="E16" s="22" t="e">
        <f t="shared" si="0"/>
        <v>#REF!</v>
      </c>
      <c r="F16" s="3">
        <f>+'FASE 1'!F17</f>
        <v>1500000</v>
      </c>
      <c r="G16" s="54" t="e">
        <f t="shared" si="1"/>
        <v>#REF!</v>
      </c>
    </row>
    <row r="17" spans="2:7" ht="22.5">
      <c r="B17" s="71" t="s">
        <v>18</v>
      </c>
      <c r="C17" s="26"/>
      <c r="D17" s="65"/>
      <c r="E17" s="23"/>
      <c r="F17" s="23"/>
      <c r="G17" s="72" t="e">
        <f>SUM(G9:G16)</f>
        <v>#REF!</v>
      </c>
    </row>
    <row r="18" spans="2:7" s="28" customFormat="1" ht="11.25">
      <c r="B18" s="70" t="s">
        <v>21</v>
      </c>
      <c r="C18" s="27"/>
      <c r="D18" s="66"/>
      <c r="E18" s="21"/>
      <c r="F18" s="20"/>
      <c r="G18" s="73"/>
    </row>
    <row r="19" spans="2:7" ht="11.25">
      <c r="B19" s="53" t="s">
        <v>12</v>
      </c>
      <c r="C19" s="2" t="e">
        <f>+C16</f>
        <v>#REF!</v>
      </c>
      <c r="D19" s="64">
        <v>0.3</v>
      </c>
      <c r="E19" s="22" t="e">
        <f>+D19*C19</f>
        <v>#REF!</v>
      </c>
      <c r="F19" s="3">
        <f>+'FASE 1'!F20</f>
        <v>1800000</v>
      </c>
      <c r="G19" s="54" t="e">
        <f>+E19*F19</f>
        <v>#REF!</v>
      </c>
    </row>
    <row r="20" spans="2:7" ht="11.25">
      <c r="B20" s="53" t="s">
        <v>14</v>
      </c>
      <c r="C20" s="2" t="e">
        <f>+C19</f>
        <v>#REF!</v>
      </c>
      <c r="D20" s="64">
        <f>+D19</f>
        <v>0.3</v>
      </c>
      <c r="E20" s="22" t="e">
        <f>+D20*C20</f>
        <v>#REF!</v>
      </c>
      <c r="F20" s="3">
        <f>+'FASE 1'!F21</f>
        <v>700000</v>
      </c>
      <c r="G20" s="54" t="e">
        <f>+E20*F20</f>
        <v>#REF!</v>
      </c>
    </row>
    <row r="21" spans="2:7" ht="11.25">
      <c r="B21" s="53"/>
      <c r="C21" s="2"/>
      <c r="D21" s="64"/>
      <c r="E21" s="22"/>
      <c r="F21" s="3"/>
      <c r="G21" s="54"/>
    </row>
    <row r="22" spans="2:7" ht="11.25">
      <c r="B22" s="71" t="s">
        <v>20</v>
      </c>
      <c r="C22" s="23"/>
      <c r="D22" s="23"/>
      <c r="E22" s="23"/>
      <c r="F22" s="23"/>
      <c r="G22" s="72" t="e">
        <f>SUM(G19:G20)</f>
        <v>#REF!</v>
      </c>
    </row>
    <row r="23" spans="2:7" ht="22.5">
      <c r="B23" s="68" t="s">
        <v>23</v>
      </c>
      <c r="C23" s="19"/>
      <c r="D23" s="19"/>
      <c r="E23" s="19"/>
      <c r="F23" s="19"/>
      <c r="G23" s="69"/>
    </row>
    <row r="24" spans="2:7" ht="11.25">
      <c r="B24" s="53" t="s">
        <v>83</v>
      </c>
      <c r="C24" s="2"/>
      <c r="D24" s="64"/>
      <c r="E24" s="22"/>
      <c r="F24" s="3"/>
      <c r="G24" s="54">
        <f>+E24*F24</f>
        <v>0</v>
      </c>
    </row>
    <row r="25" spans="2:7" ht="11.25">
      <c r="B25" s="53" t="s">
        <v>84</v>
      </c>
      <c r="C25" s="2"/>
      <c r="D25" s="7"/>
      <c r="E25" s="22"/>
      <c r="F25" s="3"/>
      <c r="G25" s="54">
        <f>+E25*F25</f>
        <v>0</v>
      </c>
    </row>
    <row r="26" spans="2:7" ht="22.5">
      <c r="B26" s="71" t="s">
        <v>24</v>
      </c>
      <c r="C26" s="23"/>
      <c r="D26" s="23"/>
      <c r="E26" s="23"/>
      <c r="F26" s="23"/>
      <c r="G26" s="72">
        <f>SUM(G24:G25)</f>
        <v>0</v>
      </c>
    </row>
    <row r="27" spans="2:7" ht="24.75" customHeight="1">
      <c r="B27" s="55" t="s">
        <v>25</v>
      </c>
      <c r="C27" s="24"/>
      <c r="D27" s="24"/>
      <c r="E27" s="24"/>
      <c r="F27" s="24"/>
      <c r="G27" s="56" t="e">
        <f>G17+G22+G26</f>
        <v>#REF!</v>
      </c>
    </row>
    <row r="28" spans="2:7" ht="14.25" customHeight="1">
      <c r="B28" s="53" t="s">
        <v>26</v>
      </c>
      <c r="C28" s="1"/>
      <c r="D28" s="3"/>
      <c r="E28" s="7"/>
      <c r="F28" s="3"/>
      <c r="G28" s="74">
        <v>2.5</v>
      </c>
    </row>
    <row r="29" spans="2:7" ht="14.25" customHeight="1" thickBot="1">
      <c r="B29" s="9" t="s">
        <v>27</v>
      </c>
      <c r="C29" s="35"/>
      <c r="D29" s="10"/>
      <c r="E29" s="75"/>
      <c r="F29" s="10"/>
      <c r="G29" s="76" t="e">
        <f>G27*G28</f>
        <v>#REF!</v>
      </c>
    </row>
    <row r="30" spans="2:7" s="31" customFormat="1" ht="12" thickBot="1">
      <c r="B30" s="30"/>
      <c r="C30" s="30"/>
      <c r="D30" s="30"/>
      <c r="E30" s="30"/>
      <c r="F30" s="30"/>
      <c r="G30" s="30"/>
    </row>
    <row r="31" spans="2:7" s="31" customFormat="1" ht="14.25" customHeight="1" thickBot="1">
      <c r="B31" s="37" t="s">
        <v>41</v>
      </c>
      <c r="C31" s="38"/>
      <c r="D31" s="38"/>
      <c r="E31" s="38"/>
      <c r="F31" s="38"/>
      <c r="G31" s="39"/>
    </row>
    <row r="32" spans="2:7" s="31" customFormat="1" ht="22.5">
      <c r="B32" s="13" t="s">
        <v>28</v>
      </c>
      <c r="C32" s="14" t="s">
        <v>29</v>
      </c>
      <c r="D32" s="15" t="s">
        <v>6</v>
      </c>
      <c r="E32" s="15" t="s">
        <v>30</v>
      </c>
      <c r="F32" s="15" t="s">
        <v>31</v>
      </c>
      <c r="G32" s="16" t="s">
        <v>32</v>
      </c>
    </row>
    <row r="33" spans="2:7" s="31" customFormat="1" ht="14.25" customHeight="1">
      <c r="B33" s="32" t="s">
        <v>33</v>
      </c>
      <c r="C33" s="33"/>
      <c r="D33" s="33"/>
      <c r="E33" s="33"/>
      <c r="F33" s="33"/>
      <c r="G33" s="103">
        <f>+F33*E33</f>
        <v>0</v>
      </c>
    </row>
    <row r="34" spans="2:7" s="31" customFormat="1" ht="14.25" customHeight="1">
      <c r="B34" s="53" t="s">
        <v>85</v>
      </c>
      <c r="C34" s="2"/>
      <c r="D34" s="60"/>
      <c r="E34" s="22"/>
      <c r="F34" s="3"/>
      <c r="G34" s="54">
        <f>+F34*E34</f>
        <v>0</v>
      </c>
    </row>
    <row r="35" spans="2:7" s="31" customFormat="1" ht="14.25" customHeight="1">
      <c r="B35" s="55" t="s">
        <v>34</v>
      </c>
      <c r="C35" s="24"/>
      <c r="D35" s="24"/>
      <c r="E35" s="24"/>
      <c r="F35" s="24"/>
      <c r="G35" s="56">
        <f>SUM(G33:G34)</f>
        <v>0</v>
      </c>
    </row>
    <row r="36" spans="2:7" s="31" customFormat="1" ht="14.25" customHeight="1">
      <c r="B36" s="32" t="s">
        <v>35</v>
      </c>
      <c r="C36" s="33"/>
      <c r="D36" s="33"/>
      <c r="E36" s="33"/>
      <c r="F36" s="33"/>
      <c r="G36" s="34"/>
    </row>
    <row r="37" spans="2:7" s="31" customFormat="1" ht="14.25" customHeight="1">
      <c r="B37" s="57" t="s">
        <v>86</v>
      </c>
      <c r="C37" s="1"/>
      <c r="D37" s="2"/>
      <c r="E37" s="7"/>
      <c r="F37" s="22"/>
      <c r="G37" s="54">
        <f>+F37*E37</f>
        <v>0</v>
      </c>
    </row>
    <row r="38" spans="2:7" s="31" customFormat="1" ht="11.25">
      <c r="B38" s="55" t="s">
        <v>36</v>
      </c>
      <c r="C38" s="24"/>
      <c r="D38" s="24"/>
      <c r="E38" s="24"/>
      <c r="F38" s="24"/>
      <c r="G38" s="56">
        <f>SUM(G37)</f>
        <v>0</v>
      </c>
    </row>
    <row r="39" spans="2:7" s="31" customFormat="1" ht="14.25" customHeight="1">
      <c r="B39" s="32" t="s">
        <v>90</v>
      </c>
      <c r="C39" s="33"/>
      <c r="D39" s="33"/>
      <c r="E39" s="33"/>
      <c r="F39" s="33"/>
      <c r="G39" s="59"/>
    </row>
    <row r="40" spans="2:7" s="31" customFormat="1" ht="14.25" customHeight="1">
      <c r="B40" s="32" t="s">
        <v>87</v>
      </c>
      <c r="C40" s="1"/>
      <c r="D40" s="2"/>
      <c r="E40" s="7"/>
      <c r="F40" s="22"/>
      <c r="G40" s="54">
        <f>+F40*E40</f>
        <v>0</v>
      </c>
    </row>
    <row r="41" spans="2:7" s="31" customFormat="1" ht="22.5">
      <c r="B41" s="58" t="s">
        <v>88</v>
      </c>
      <c r="C41" s="1"/>
      <c r="D41" s="2"/>
      <c r="E41" s="7"/>
      <c r="F41" s="22"/>
      <c r="G41" s="54">
        <f>+F41*E41</f>
        <v>0</v>
      </c>
    </row>
    <row r="42" spans="2:7" s="31" customFormat="1" ht="11.25">
      <c r="B42" s="55" t="s">
        <v>89</v>
      </c>
      <c r="C42" s="24"/>
      <c r="D42" s="24"/>
      <c r="E42" s="24"/>
      <c r="F42" s="24"/>
      <c r="G42" s="56">
        <f>SUM(G40:G41)</f>
        <v>0</v>
      </c>
    </row>
    <row r="43" spans="2:7" s="31" customFormat="1" ht="14.25" customHeight="1">
      <c r="B43" s="55" t="s">
        <v>37</v>
      </c>
      <c r="C43" s="29"/>
      <c r="D43" s="17"/>
      <c r="E43" s="18"/>
      <c r="F43" s="17"/>
      <c r="G43" s="77">
        <f>+G35+G38+G42</f>
        <v>0</v>
      </c>
    </row>
    <row r="44" spans="2:7" s="31" customFormat="1" ht="14.25" customHeight="1">
      <c r="B44" s="8" t="s">
        <v>38</v>
      </c>
      <c r="C44" s="4"/>
      <c r="D44" s="5"/>
      <c r="E44" s="6"/>
      <c r="F44" s="5"/>
      <c r="G44" s="40" t="e">
        <f>G29+G43</f>
        <v>#REF!</v>
      </c>
    </row>
    <row r="45" spans="2:8" s="31" customFormat="1" ht="14.25" customHeight="1">
      <c r="B45" s="8" t="s">
        <v>13</v>
      </c>
      <c r="C45" s="4"/>
      <c r="D45" s="5"/>
      <c r="E45" s="6"/>
      <c r="F45" s="5"/>
      <c r="G45" s="41" t="e">
        <f>G44*0.16</f>
        <v>#REF!</v>
      </c>
      <c r="H45" s="31" t="s">
        <v>93</v>
      </c>
    </row>
    <row r="46" spans="2:9" s="31" customFormat="1" ht="14.25" customHeight="1" thickBot="1">
      <c r="B46" s="9" t="s">
        <v>39</v>
      </c>
      <c r="C46" s="35"/>
      <c r="D46" s="10"/>
      <c r="E46" s="11"/>
      <c r="F46" s="12"/>
      <c r="G46" s="42" t="e">
        <f>G44+G45</f>
        <v>#REF!</v>
      </c>
      <c r="H46" s="92" t="e">
        <f>+#REF!</f>
        <v>#REF!</v>
      </c>
      <c r="I46" s="91" t="e">
        <f>+G46/H46</f>
        <v>#REF!</v>
      </c>
    </row>
    <row r="47" spans="2:7" s="31" customFormat="1" ht="14.25" customHeight="1">
      <c r="B47" s="30"/>
      <c r="C47" s="30"/>
      <c r="D47" s="30"/>
      <c r="E47" s="30"/>
      <c r="F47" s="30"/>
      <c r="G47" s="67" t="e">
        <f>((SUM(G9:G16)+SUM(G19:G21)+SUM(G24:G25))*G28)-G44</f>
        <v>#REF!</v>
      </c>
    </row>
    <row r="48" spans="2:7" s="31" customFormat="1" ht="14.25" customHeight="1">
      <c r="B48" s="30"/>
      <c r="C48" s="30"/>
      <c r="D48" s="30"/>
      <c r="E48" s="30"/>
      <c r="F48" s="30"/>
      <c r="G48" s="30"/>
    </row>
    <row r="49" spans="2:7" s="31" customFormat="1" ht="14.25" customHeight="1">
      <c r="B49" s="30"/>
      <c r="C49" s="30"/>
      <c r="D49" s="30"/>
      <c r="E49" s="30"/>
      <c r="F49" s="30"/>
      <c r="G49" s="30"/>
    </row>
    <row r="50" spans="2:7" s="31" customFormat="1" ht="14.25" customHeight="1" thickBot="1">
      <c r="B50" s="30"/>
      <c r="C50" s="30"/>
      <c r="D50" s="30"/>
      <c r="E50" s="30"/>
      <c r="F50" s="30"/>
      <c r="G50" s="30"/>
    </row>
    <row r="51" spans="2:7" s="31" customFormat="1" ht="14.25" customHeight="1">
      <c r="B51" s="78" t="s">
        <v>42</v>
      </c>
      <c r="C51" s="299" t="s">
        <v>28</v>
      </c>
      <c r="D51" s="299"/>
      <c r="E51" s="299"/>
      <c r="F51" s="79" t="s">
        <v>43</v>
      </c>
      <c r="G51" s="30"/>
    </row>
    <row r="52" spans="2:7" s="31" customFormat="1" ht="14.25" customHeight="1">
      <c r="B52" s="80" t="s">
        <v>0</v>
      </c>
      <c r="C52" s="48" t="s">
        <v>44</v>
      </c>
      <c r="D52" s="43"/>
      <c r="E52" s="44"/>
      <c r="F52" s="81">
        <v>1</v>
      </c>
      <c r="G52" s="30"/>
    </row>
    <row r="53" spans="2:7" s="31" customFormat="1" ht="14.25" customHeight="1">
      <c r="B53" s="80" t="s">
        <v>1</v>
      </c>
      <c r="C53" s="49" t="s">
        <v>45</v>
      </c>
      <c r="D53" s="62"/>
      <c r="E53" s="63"/>
      <c r="F53" s="82">
        <f>+SUM(F54:F57)</f>
        <v>0.22660000000000002</v>
      </c>
      <c r="G53" s="30"/>
    </row>
    <row r="54" spans="2:7" s="31" customFormat="1" ht="14.25" customHeight="1">
      <c r="B54" s="80"/>
      <c r="C54" s="45" t="s">
        <v>46</v>
      </c>
      <c r="D54" s="62"/>
      <c r="E54" s="63"/>
      <c r="F54" s="83">
        <v>0.0833</v>
      </c>
      <c r="G54" s="30"/>
    </row>
    <row r="55" spans="2:7" s="31" customFormat="1" ht="14.25" customHeight="1">
      <c r="B55" s="80"/>
      <c r="C55" s="45" t="s">
        <v>47</v>
      </c>
      <c r="D55" s="62"/>
      <c r="E55" s="63"/>
      <c r="F55" s="83">
        <v>0.0833</v>
      </c>
      <c r="G55" s="30"/>
    </row>
    <row r="56" spans="2:7" s="31" customFormat="1" ht="14.25" customHeight="1">
      <c r="B56" s="80"/>
      <c r="C56" s="45" t="s">
        <v>49</v>
      </c>
      <c r="D56" s="62"/>
      <c r="E56" s="63"/>
      <c r="F56" s="83">
        <v>0.01</v>
      </c>
      <c r="G56" s="30"/>
    </row>
    <row r="57" spans="2:7" s="31" customFormat="1" ht="14.25" customHeight="1">
      <c r="B57" s="80"/>
      <c r="C57" s="45" t="s">
        <v>48</v>
      </c>
      <c r="D57" s="62"/>
      <c r="E57" s="63"/>
      <c r="F57" s="83">
        <v>0.05</v>
      </c>
      <c r="G57" s="30"/>
    </row>
    <row r="58" spans="2:7" s="31" customFormat="1" ht="14.25" customHeight="1">
      <c r="B58" s="80"/>
      <c r="C58" s="61"/>
      <c r="D58" s="62"/>
      <c r="E58" s="63"/>
      <c r="F58" s="82"/>
      <c r="G58" s="30"/>
    </row>
    <row r="59" spans="2:7" s="31" customFormat="1" ht="14.25" customHeight="1">
      <c r="B59" s="80" t="s">
        <v>2</v>
      </c>
      <c r="C59" s="49" t="s">
        <v>50</v>
      </c>
      <c r="D59" s="62"/>
      <c r="E59" s="50"/>
      <c r="F59" s="82">
        <f>+SUM(F60:F69)</f>
        <v>0.36090000000000005</v>
      </c>
      <c r="G59" s="30"/>
    </row>
    <row r="60" spans="2:7" s="31" customFormat="1" ht="14.25" customHeight="1">
      <c r="B60" s="80"/>
      <c r="C60" s="51" t="s">
        <v>51</v>
      </c>
      <c r="D60" s="62"/>
      <c r="E60" s="63"/>
      <c r="F60" s="83">
        <v>0.12</v>
      </c>
      <c r="G60" s="30"/>
    </row>
    <row r="61" spans="2:7" s="31" customFormat="1" ht="14.25" customHeight="1">
      <c r="B61" s="80"/>
      <c r="C61" s="51" t="s">
        <v>52</v>
      </c>
      <c r="D61" s="62"/>
      <c r="E61" s="63"/>
      <c r="F61" s="83">
        <v>0.04</v>
      </c>
      <c r="G61" s="30"/>
    </row>
    <row r="62" spans="2:7" s="31" customFormat="1" ht="14.25" customHeight="1">
      <c r="B62" s="80"/>
      <c r="C62" s="51" t="s">
        <v>69</v>
      </c>
      <c r="D62" s="62"/>
      <c r="E62" s="63"/>
      <c r="F62" s="83">
        <v>0.04</v>
      </c>
      <c r="G62" s="30"/>
    </row>
    <row r="63" spans="2:7" s="31" customFormat="1" ht="14.25" customHeight="1">
      <c r="B63" s="80"/>
      <c r="C63" s="51" t="s">
        <v>53</v>
      </c>
      <c r="D63" s="62"/>
      <c r="E63" s="63"/>
      <c r="F63" s="83">
        <v>0.069</v>
      </c>
      <c r="G63" s="30"/>
    </row>
    <row r="64" spans="2:7" s="31" customFormat="1" ht="14.25" customHeight="1">
      <c r="B64" s="80"/>
      <c r="C64" s="51" t="s">
        <v>67</v>
      </c>
      <c r="D64" s="62"/>
      <c r="E64" s="63"/>
      <c r="F64" s="83">
        <v>0.04</v>
      </c>
      <c r="G64" s="30"/>
    </row>
    <row r="65" spans="2:7" s="31" customFormat="1" ht="14.25" customHeight="1">
      <c r="B65" s="80"/>
      <c r="C65" s="51" t="s">
        <v>68</v>
      </c>
      <c r="D65" s="62"/>
      <c r="E65" s="63"/>
      <c r="F65" s="83">
        <v>0</v>
      </c>
      <c r="G65" s="30"/>
    </row>
    <row r="66" spans="2:7" s="31" customFormat="1" ht="14.25" customHeight="1">
      <c r="B66" s="80"/>
      <c r="C66" s="51" t="s">
        <v>54</v>
      </c>
      <c r="D66" s="62"/>
      <c r="E66" s="63"/>
      <c r="F66" s="83">
        <v>0</v>
      </c>
      <c r="G66" s="30"/>
    </row>
    <row r="67" spans="2:7" s="31" customFormat="1" ht="14.25" customHeight="1">
      <c r="B67" s="80"/>
      <c r="C67" s="51" t="s">
        <v>72</v>
      </c>
      <c r="D67" s="62"/>
      <c r="E67" s="63"/>
      <c r="F67" s="83">
        <v>0.0119</v>
      </c>
      <c r="G67" s="30"/>
    </row>
    <row r="68" spans="2:7" s="31" customFormat="1" ht="14.25" customHeight="1">
      <c r="B68" s="80"/>
      <c r="C68" s="51" t="s">
        <v>70</v>
      </c>
      <c r="D68" s="62"/>
      <c r="E68" s="63"/>
      <c r="F68" s="83">
        <v>0.02</v>
      </c>
      <c r="G68" s="30"/>
    </row>
    <row r="69" spans="2:7" s="31" customFormat="1" ht="14.25" customHeight="1">
      <c r="B69" s="80"/>
      <c r="C69" s="51" t="s">
        <v>71</v>
      </c>
      <c r="D69" s="62"/>
      <c r="E69" s="63"/>
      <c r="F69" s="83">
        <v>0.02</v>
      </c>
      <c r="G69" s="30"/>
    </row>
    <row r="70" spans="2:7" s="31" customFormat="1" ht="14.25" customHeight="1">
      <c r="B70" s="80"/>
      <c r="C70" s="52" t="s">
        <v>55</v>
      </c>
      <c r="D70" s="62"/>
      <c r="E70" s="63"/>
      <c r="F70" s="82">
        <f>+F53+F59</f>
        <v>0.5875000000000001</v>
      </c>
      <c r="G70" s="30"/>
    </row>
    <row r="71" spans="2:7" s="31" customFormat="1" ht="14.25" customHeight="1">
      <c r="B71" s="80" t="s">
        <v>3</v>
      </c>
      <c r="C71" s="52" t="s">
        <v>56</v>
      </c>
      <c r="D71" s="62"/>
      <c r="E71" s="63"/>
      <c r="F71" s="82">
        <f>+SUM(F72:F75)</f>
        <v>0.05</v>
      </c>
      <c r="G71" s="30"/>
    </row>
    <row r="72" spans="2:7" s="31" customFormat="1" ht="14.25" customHeight="1">
      <c r="B72" s="80"/>
      <c r="C72" s="51" t="s">
        <v>57</v>
      </c>
      <c r="D72" s="62"/>
      <c r="E72" s="63"/>
      <c r="F72" s="83">
        <v>0.01</v>
      </c>
      <c r="G72" s="30"/>
    </row>
    <row r="73" spans="2:7" s="31" customFormat="1" ht="14.25" customHeight="1">
      <c r="B73" s="80"/>
      <c r="C73" s="51" t="s">
        <v>73</v>
      </c>
      <c r="D73" s="62"/>
      <c r="E73" s="63"/>
      <c r="F73" s="83">
        <v>0.01</v>
      </c>
      <c r="G73" s="30"/>
    </row>
    <row r="74" spans="2:7" s="31" customFormat="1" ht="14.25" customHeight="1">
      <c r="B74" s="80"/>
      <c r="C74" s="51" t="s">
        <v>74</v>
      </c>
      <c r="D74" s="62"/>
      <c r="E74" s="63"/>
      <c r="F74" s="83">
        <v>0.01</v>
      </c>
      <c r="G74" s="30"/>
    </row>
    <row r="75" spans="2:7" s="31" customFormat="1" ht="14.25" customHeight="1">
      <c r="B75" s="80"/>
      <c r="C75" s="51" t="s">
        <v>75</v>
      </c>
      <c r="D75" s="62"/>
      <c r="E75" s="63"/>
      <c r="F75" s="83">
        <v>0.02</v>
      </c>
      <c r="G75" s="30"/>
    </row>
    <row r="76" spans="2:7" s="31" customFormat="1" ht="14.25" customHeight="1">
      <c r="B76" s="80"/>
      <c r="C76" s="51"/>
      <c r="D76" s="62"/>
      <c r="E76" s="63"/>
      <c r="F76" s="82"/>
      <c r="G76" s="30"/>
    </row>
    <row r="77" spans="2:7" s="31" customFormat="1" ht="14.25" customHeight="1">
      <c r="B77" s="80"/>
      <c r="C77" s="49" t="s">
        <v>58</v>
      </c>
      <c r="D77" s="62"/>
      <c r="E77" s="63"/>
      <c r="F77" s="82">
        <f>+F52+F53+F59+F71</f>
        <v>1.6375</v>
      </c>
      <c r="G77" s="30"/>
    </row>
    <row r="78" spans="2:7" s="31" customFormat="1" ht="14.25" customHeight="1">
      <c r="B78" s="80" t="s">
        <v>4</v>
      </c>
      <c r="C78" s="49" t="s">
        <v>59</v>
      </c>
      <c r="D78" s="62"/>
      <c r="E78" s="63"/>
      <c r="F78" s="82">
        <f>+F79+F84</f>
        <v>0.5525</v>
      </c>
      <c r="G78" s="30"/>
    </row>
    <row r="79" spans="2:7" s="31" customFormat="1" ht="14.25" customHeight="1">
      <c r="B79" s="80" t="s">
        <v>60</v>
      </c>
      <c r="C79" s="49" t="s">
        <v>61</v>
      </c>
      <c r="D79" s="62"/>
      <c r="E79" s="63"/>
      <c r="F79" s="82">
        <f>+SUM(F80:F83)</f>
        <v>0.4275</v>
      </c>
      <c r="G79" s="30"/>
    </row>
    <row r="80" spans="2:7" s="31" customFormat="1" ht="14.25" customHeight="1">
      <c r="B80" s="80"/>
      <c r="C80" s="51" t="s">
        <v>79</v>
      </c>
      <c r="D80" s="62"/>
      <c r="E80" s="63"/>
      <c r="F80" s="83">
        <v>0.01</v>
      </c>
      <c r="G80" s="30"/>
    </row>
    <row r="81" spans="2:7" s="31" customFormat="1" ht="14.25" customHeight="1">
      <c r="B81" s="80"/>
      <c r="C81" s="51" t="s">
        <v>76</v>
      </c>
      <c r="D81" s="62"/>
      <c r="E81" s="63"/>
      <c r="F81" s="83">
        <v>0.125</v>
      </c>
      <c r="G81" s="30"/>
    </row>
    <row r="82" spans="2:7" s="31" customFormat="1" ht="14.25" customHeight="1">
      <c r="B82" s="80"/>
      <c r="C82" s="51" t="s">
        <v>77</v>
      </c>
      <c r="D82" s="62"/>
      <c r="E82" s="63"/>
      <c r="F82" s="83">
        <v>0.145</v>
      </c>
      <c r="G82" s="30"/>
    </row>
    <row r="83" spans="2:7" s="31" customFormat="1" ht="14.25" customHeight="1">
      <c r="B83" s="80"/>
      <c r="C83" s="51" t="s">
        <v>78</v>
      </c>
      <c r="D83" s="62"/>
      <c r="E83" s="63"/>
      <c r="F83" s="83">
        <v>0.1475</v>
      </c>
      <c r="G83" s="30"/>
    </row>
    <row r="84" spans="2:7" s="31" customFormat="1" ht="14.25" customHeight="1">
      <c r="B84" s="80" t="s">
        <v>62</v>
      </c>
      <c r="C84" s="49" t="s">
        <v>63</v>
      </c>
      <c r="D84" s="62"/>
      <c r="E84" s="63"/>
      <c r="F84" s="82">
        <f>+SUM(F85:F86)</f>
        <v>0.125</v>
      </c>
      <c r="G84" s="30"/>
    </row>
    <row r="85" spans="2:7" s="31" customFormat="1" ht="14.25" customHeight="1">
      <c r="B85" s="80"/>
      <c r="C85" s="51" t="s">
        <v>80</v>
      </c>
      <c r="D85" s="62"/>
      <c r="E85" s="63"/>
      <c r="F85" s="82">
        <v>0.12</v>
      </c>
      <c r="G85" s="30"/>
    </row>
    <row r="86" spans="2:7" s="31" customFormat="1" ht="14.25" customHeight="1">
      <c r="B86" s="80"/>
      <c r="C86" s="51" t="s">
        <v>81</v>
      </c>
      <c r="D86" s="62"/>
      <c r="E86" s="63"/>
      <c r="F86" s="82">
        <v>0.005</v>
      </c>
      <c r="G86" s="30"/>
    </row>
    <row r="87" spans="2:7" s="31" customFormat="1" ht="11.25">
      <c r="B87" s="80"/>
      <c r="C87" s="49" t="s">
        <v>64</v>
      </c>
      <c r="D87" s="62"/>
      <c r="E87" s="63"/>
      <c r="F87" s="82">
        <f>+F79+F84</f>
        <v>0.5525</v>
      </c>
      <c r="G87" s="30"/>
    </row>
    <row r="88" spans="2:7" s="31" customFormat="1" ht="14.25" customHeight="1">
      <c r="B88" s="80" t="s">
        <v>5</v>
      </c>
      <c r="C88" s="49" t="s">
        <v>65</v>
      </c>
      <c r="D88" s="62"/>
      <c r="E88" s="63"/>
      <c r="F88" s="82">
        <v>0.31</v>
      </c>
      <c r="G88" s="30"/>
    </row>
    <row r="89" spans="2:7" s="31" customFormat="1" ht="14.25" customHeight="1">
      <c r="B89" s="84" t="s">
        <v>66</v>
      </c>
      <c r="C89" s="62"/>
      <c r="D89" s="62"/>
      <c r="E89" s="63"/>
      <c r="F89" s="82">
        <f>+F52+F53+F59+F71+F78+F88</f>
        <v>2.5</v>
      </c>
      <c r="G89" s="30"/>
    </row>
    <row r="90" spans="2:7" s="31" customFormat="1" ht="14.25" customHeight="1" thickBot="1">
      <c r="B90" s="85"/>
      <c r="C90" s="86"/>
      <c r="D90" s="87"/>
      <c r="E90" s="88"/>
      <c r="F90" s="89"/>
      <c r="G90" s="30"/>
    </row>
    <row r="91" spans="3:7" s="31" customFormat="1" ht="14.25" customHeight="1">
      <c r="C91" s="46"/>
      <c r="D91" s="30"/>
      <c r="E91" s="30"/>
      <c r="F91" s="30"/>
      <c r="G91" s="30"/>
    </row>
    <row r="92" ht="14.25" customHeight="1">
      <c r="C92" s="47"/>
    </row>
    <row r="93" spans="2:7" s="31" customFormat="1" ht="14.25" customHeight="1">
      <c r="B93" s="30"/>
      <c r="C93" s="30"/>
      <c r="D93" s="30"/>
      <c r="E93" s="30"/>
      <c r="F93" s="30"/>
      <c r="G93" s="30"/>
    </row>
    <row r="94" spans="2:7" s="31" customFormat="1" ht="14.25" customHeight="1">
      <c r="B94" s="30"/>
      <c r="C94" s="30"/>
      <c r="D94" s="30"/>
      <c r="E94" s="30"/>
      <c r="F94" s="30"/>
      <c r="G94" s="30"/>
    </row>
    <row r="95" spans="2:7" s="31" customFormat="1" ht="14.25" customHeight="1">
      <c r="B95" s="30"/>
      <c r="C95" s="30"/>
      <c r="D95" s="30"/>
      <c r="E95" s="30"/>
      <c r="F95" s="30"/>
      <c r="G95" s="30"/>
    </row>
    <row r="96" spans="2:7" s="31" customFormat="1" ht="14.25" customHeight="1">
      <c r="B96" s="30"/>
      <c r="C96" s="30"/>
      <c r="D96" s="30"/>
      <c r="E96" s="30"/>
      <c r="F96" s="30"/>
      <c r="G96" s="30"/>
    </row>
    <row r="97" spans="2:7" s="31" customFormat="1" ht="14.25" customHeight="1">
      <c r="B97" s="30"/>
      <c r="C97" s="30"/>
      <c r="D97" s="30"/>
      <c r="E97" s="30"/>
      <c r="F97" s="30"/>
      <c r="G97" s="30"/>
    </row>
    <row r="98" spans="2:7" s="31" customFormat="1" ht="14.25" customHeight="1">
      <c r="B98" s="30"/>
      <c r="C98" s="30"/>
      <c r="D98" s="30"/>
      <c r="E98" s="30"/>
      <c r="F98" s="30"/>
      <c r="G98" s="30"/>
    </row>
    <row r="99" spans="2:7" s="31" customFormat="1" ht="14.25" customHeight="1">
      <c r="B99" s="30"/>
      <c r="C99" s="30"/>
      <c r="D99" s="30"/>
      <c r="E99" s="30"/>
      <c r="F99" s="30"/>
      <c r="G99" s="30"/>
    </row>
    <row r="100" spans="2:7" s="31" customFormat="1" ht="14.25" customHeight="1">
      <c r="B100" s="30"/>
      <c r="C100" s="30"/>
      <c r="D100" s="30"/>
      <c r="E100" s="30"/>
      <c r="F100" s="30"/>
      <c r="G100" s="30"/>
    </row>
    <row r="101" spans="2:7" s="31" customFormat="1" ht="14.25" customHeight="1">
      <c r="B101" s="30"/>
      <c r="C101" s="30"/>
      <c r="D101" s="30"/>
      <c r="E101" s="30"/>
      <c r="F101" s="30"/>
      <c r="G101" s="30"/>
    </row>
    <row r="102" spans="2:7" s="31" customFormat="1" ht="14.25" customHeight="1">
      <c r="B102" s="30"/>
      <c r="C102" s="30"/>
      <c r="D102" s="30"/>
      <c r="E102" s="30"/>
      <c r="F102" s="30"/>
      <c r="G102" s="30"/>
    </row>
    <row r="103" spans="2:7" s="31" customFormat="1" ht="14.25" customHeight="1">
      <c r="B103" s="30"/>
      <c r="C103" s="30"/>
      <c r="D103" s="30"/>
      <c r="E103" s="30"/>
      <c r="F103" s="30"/>
      <c r="G103" s="30"/>
    </row>
    <row r="104" spans="2:7" s="31" customFormat="1" ht="14.25" customHeight="1">
      <c r="B104" s="30"/>
      <c r="C104" s="30"/>
      <c r="D104" s="30"/>
      <c r="E104" s="30"/>
      <c r="F104" s="30"/>
      <c r="G104" s="30"/>
    </row>
    <row r="105" spans="2:7" s="31" customFormat="1" ht="11.25">
      <c r="B105" s="30"/>
      <c r="C105" s="30"/>
      <c r="D105" s="30"/>
      <c r="E105" s="30"/>
      <c r="F105" s="30"/>
      <c r="G105" s="30"/>
    </row>
    <row r="106" spans="2:7" s="31" customFormat="1" ht="14.25" customHeight="1">
      <c r="B106" s="30"/>
      <c r="C106" s="30"/>
      <c r="D106" s="30"/>
      <c r="E106" s="30"/>
      <c r="F106" s="30"/>
      <c r="G106" s="30"/>
    </row>
    <row r="107" spans="2:7" s="31" customFormat="1" ht="11.25">
      <c r="B107" s="30"/>
      <c r="C107" s="30"/>
      <c r="D107" s="30"/>
      <c r="E107" s="30"/>
      <c r="F107" s="30"/>
      <c r="G107" s="30"/>
    </row>
    <row r="108" spans="2:7" s="31" customFormat="1" ht="11.25">
      <c r="B108" s="30"/>
      <c r="C108" s="30"/>
      <c r="D108" s="30"/>
      <c r="E108" s="30"/>
      <c r="F108" s="30"/>
      <c r="G108" s="30"/>
    </row>
    <row r="109" spans="2:7" s="31" customFormat="1" ht="11.25">
      <c r="B109" s="30"/>
      <c r="C109" s="30"/>
      <c r="D109" s="30"/>
      <c r="E109" s="30"/>
      <c r="F109" s="30"/>
      <c r="G109" s="30"/>
    </row>
    <row r="111" spans="2:7" ht="11.25">
      <c r="B111" s="36"/>
      <c r="C111" s="36"/>
      <c r="D111" s="36"/>
      <c r="E111" s="36"/>
      <c r="F111" s="36"/>
      <c r="G111" s="36"/>
    </row>
  </sheetData>
  <sheetProtection/>
  <mergeCells count="6">
    <mergeCell ref="C51:E51"/>
    <mergeCell ref="B5:G5"/>
    <mergeCell ref="B1:G1"/>
    <mergeCell ref="B2:G2"/>
    <mergeCell ref="B3:G3"/>
    <mergeCell ref="B6:G6"/>
  </mergeCells>
  <printOptions horizontalCentered="1" verticalCentered="1"/>
  <pageMargins left="0.7874015748031497" right="0.7874015748031497" top="0.984251968503937" bottom="1.2598425196850394" header="0" footer="0"/>
  <pageSetup fitToHeight="0" horizontalDpi="600" verticalDpi="600" orientation="portrait" scale="78" r:id="rId2"/>
  <rowBreaks count="1" manualBreakCount="1">
    <brk id="47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SheetLayoutView="100" zoomScalePageLayoutView="0" workbookViewId="0" topLeftCell="A80">
      <selection activeCell="B49" sqref="B49:F88"/>
    </sheetView>
  </sheetViews>
  <sheetFormatPr defaultColWidth="11.421875" defaultRowHeight="12.75"/>
  <cols>
    <col min="1" max="1" width="2.7109375" style="25" customWidth="1"/>
    <col min="2" max="2" width="27.57421875" style="25" customWidth="1"/>
    <col min="3" max="3" width="8.8515625" style="25" bestFit="1" customWidth="1"/>
    <col min="4" max="4" width="11.28125" style="25" customWidth="1"/>
    <col min="5" max="5" width="13.28125" style="25" bestFit="1" customWidth="1"/>
    <col min="6" max="6" width="12.00390625" style="25" bestFit="1" customWidth="1"/>
    <col min="7" max="7" width="11.421875" style="25" bestFit="1" customWidth="1"/>
    <col min="8" max="8" width="16.57421875" style="25" bestFit="1" customWidth="1"/>
    <col min="9" max="9" width="17.421875" style="25" customWidth="1"/>
    <col min="10" max="16384" width="11.421875" style="25" customWidth="1"/>
  </cols>
  <sheetData>
    <row r="1" spans="2:7" ht="26.25" customHeight="1">
      <c r="B1" s="294" t="s">
        <v>95</v>
      </c>
      <c r="C1" s="294"/>
      <c r="D1" s="294"/>
      <c r="E1" s="294"/>
      <c r="F1" s="294"/>
      <c r="G1" s="294"/>
    </row>
    <row r="2" spans="2:7" ht="27.75" customHeight="1" thickBot="1">
      <c r="B2" s="306" t="e">
        <f>+#REF!</f>
        <v>#REF!</v>
      </c>
      <c r="C2" s="306"/>
      <c r="D2" s="306"/>
      <c r="E2" s="306"/>
      <c r="F2" s="306"/>
      <c r="G2" s="306"/>
    </row>
    <row r="3" spans="2:7" ht="63.75" customHeight="1" thickBot="1" thickTop="1">
      <c r="B3" s="296" t="e">
        <f>+#REF!</f>
        <v>#REF!</v>
      </c>
      <c r="C3" s="297"/>
      <c r="D3" s="297"/>
      <c r="E3" s="297"/>
      <c r="F3" s="297"/>
      <c r="G3" s="298"/>
    </row>
    <row r="4" ht="12.75" thickBot="1" thickTop="1"/>
    <row r="5" spans="2:7" ht="12" thickBot="1">
      <c r="B5" s="303" t="s">
        <v>98</v>
      </c>
      <c r="C5" s="304"/>
      <c r="D5" s="304"/>
      <c r="E5" s="304"/>
      <c r="F5" s="304"/>
      <c r="G5" s="305"/>
    </row>
    <row r="6" spans="2:7" ht="11.25">
      <c r="B6" s="300" t="s">
        <v>94</v>
      </c>
      <c r="C6" s="301"/>
      <c r="D6" s="301"/>
      <c r="E6" s="301"/>
      <c r="F6" s="301"/>
      <c r="G6" s="302"/>
    </row>
    <row r="7" spans="2:7" ht="56.25">
      <c r="B7" s="68" t="s">
        <v>19</v>
      </c>
      <c r="C7" s="19" t="s">
        <v>15</v>
      </c>
      <c r="D7" s="19" t="s">
        <v>40</v>
      </c>
      <c r="E7" s="19" t="s">
        <v>17</v>
      </c>
      <c r="F7" s="19" t="s">
        <v>16</v>
      </c>
      <c r="G7" s="69" t="s">
        <v>32</v>
      </c>
    </row>
    <row r="8" spans="2:7" ht="11.25">
      <c r="B8" s="70" t="s">
        <v>22</v>
      </c>
      <c r="C8" s="19"/>
      <c r="D8" s="19"/>
      <c r="E8" s="19"/>
      <c r="F8" s="19"/>
      <c r="G8" s="69"/>
    </row>
    <row r="9" spans="1:7" ht="11.25">
      <c r="A9" s="102"/>
      <c r="B9" s="101" t="s">
        <v>7</v>
      </c>
      <c r="C9" s="1" t="e">
        <f>+#REF!</f>
        <v>#REF!</v>
      </c>
      <c r="D9" s="64">
        <v>0.3</v>
      </c>
      <c r="E9" s="22" t="e">
        <f>+D9*C9</f>
        <v>#REF!</v>
      </c>
      <c r="F9" s="3">
        <f>+'FASE 2'!F9</f>
        <v>5500000</v>
      </c>
      <c r="G9" s="54" t="e">
        <f>+E9*F9</f>
        <v>#REF!</v>
      </c>
    </row>
    <row r="10" spans="1:7" ht="11.25">
      <c r="A10" s="102"/>
      <c r="B10" s="101" t="s">
        <v>104</v>
      </c>
      <c r="C10" s="1" t="e">
        <f>+C9</f>
        <v>#REF!</v>
      </c>
      <c r="D10" s="64">
        <v>1</v>
      </c>
      <c r="E10" s="22" t="e">
        <f>+D10*C10</f>
        <v>#REF!</v>
      </c>
      <c r="F10" s="3">
        <v>3000000</v>
      </c>
      <c r="G10" s="54" t="e">
        <f>+E10*F10</f>
        <v>#REF!</v>
      </c>
    </row>
    <row r="11" spans="1:7" ht="11.25" customHeight="1">
      <c r="A11" s="102"/>
      <c r="B11" s="104" t="s">
        <v>103</v>
      </c>
      <c r="C11" s="1" t="e">
        <f>+C10</f>
        <v>#REF!</v>
      </c>
      <c r="D11" s="64">
        <v>0.2</v>
      </c>
      <c r="E11" s="22" t="e">
        <f>+D11*C11</f>
        <v>#REF!</v>
      </c>
      <c r="F11" s="3">
        <f>+'FASE 2'!F13</f>
        <v>4000000</v>
      </c>
      <c r="G11" s="54" t="e">
        <f>+E11*F11</f>
        <v>#REF!</v>
      </c>
    </row>
    <row r="12" spans="2:7" ht="11.25">
      <c r="B12" s="53" t="s">
        <v>10</v>
      </c>
      <c r="C12" s="1" t="e">
        <f>+C11</f>
        <v>#REF!</v>
      </c>
      <c r="D12" s="64">
        <v>0.2</v>
      </c>
      <c r="E12" s="22" t="e">
        <f>+D12*C12</f>
        <v>#REF!</v>
      </c>
      <c r="F12" s="3">
        <f>+'FASE 2'!F16</f>
        <v>1500000</v>
      </c>
      <c r="G12" s="54" t="e">
        <f>+E12*F12</f>
        <v>#REF!</v>
      </c>
    </row>
    <row r="13" spans="2:7" ht="22.5">
      <c r="B13" s="71" t="s">
        <v>18</v>
      </c>
      <c r="C13" s="26"/>
      <c r="D13" s="65"/>
      <c r="E13" s="23"/>
      <c r="F13" s="23"/>
      <c r="G13" s="72" t="e">
        <f>SUM(G9:G12)</f>
        <v>#REF!</v>
      </c>
    </row>
    <row r="14" spans="2:7" s="28" customFormat="1" ht="11.25">
      <c r="B14" s="70" t="s">
        <v>21</v>
      </c>
      <c r="C14" s="27"/>
      <c r="D14" s="66"/>
      <c r="E14" s="21"/>
      <c r="F14" s="20"/>
      <c r="G14" s="73"/>
    </row>
    <row r="15" spans="2:7" ht="11.25">
      <c r="B15" s="53" t="s">
        <v>12</v>
      </c>
      <c r="C15" s="2" t="e">
        <f>+C12</f>
        <v>#REF!</v>
      </c>
      <c r="D15" s="64">
        <v>0.6</v>
      </c>
      <c r="E15" s="22" t="e">
        <f>+D15*C15</f>
        <v>#REF!</v>
      </c>
      <c r="F15" s="3">
        <f>+'FASE 2'!F19</f>
        <v>1800000</v>
      </c>
      <c r="G15" s="54" t="e">
        <f>+E15*F15</f>
        <v>#REF!</v>
      </c>
    </row>
    <row r="16" spans="2:7" ht="11.25">
      <c r="B16" s="53" t="s">
        <v>109</v>
      </c>
      <c r="C16" s="2" t="e">
        <f>+C15</f>
        <v>#REF!</v>
      </c>
      <c r="D16" s="64">
        <v>0.6</v>
      </c>
      <c r="E16" s="22" t="e">
        <f>+D16*C16</f>
        <v>#REF!</v>
      </c>
      <c r="F16" s="3">
        <f>+'FASE 2'!F20</f>
        <v>700000</v>
      </c>
      <c r="G16" s="54" t="e">
        <f>+E16*F16</f>
        <v>#REF!</v>
      </c>
    </row>
    <row r="17" spans="2:8" ht="11.25">
      <c r="B17" s="53" t="s">
        <v>110</v>
      </c>
      <c r="C17" s="2" t="e">
        <f>+C16</f>
        <v>#REF!</v>
      </c>
      <c r="D17" s="64">
        <v>0.6</v>
      </c>
      <c r="E17" s="22" t="e">
        <f>+D17*C17</f>
        <v>#REF!</v>
      </c>
      <c r="F17" s="3">
        <f>+F16</f>
        <v>700000</v>
      </c>
      <c r="G17" s="54" t="e">
        <f>+E17*F17</f>
        <v>#REF!</v>
      </c>
      <c r="H17" s="25" t="s">
        <v>111</v>
      </c>
    </row>
    <row r="18" spans="2:7" ht="11.25">
      <c r="B18" s="53" t="s">
        <v>82</v>
      </c>
      <c r="C18" s="2" t="e">
        <f>+C17</f>
        <v>#REF!</v>
      </c>
      <c r="D18" s="64">
        <v>1</v>
      </c>
      <c r="E18" s="22" t="e">
        <f>+D18*C18</f>
        <v>#REF!</v>
      </c>
      <c r="F18" s="3">
        <v>1200000</v>
      </c>
      <c r="G18" s="54" t="e">
        <f>+E18*F18</f>
        <v>#REF!</v>
      </c>
    </row>
    <row r="19" spans="2:7" ht="11.25">
      <c r="B19" s="71" t="s">
        <v>20</v>
      </c>
      <c r="C19" s="23"/>
      <c r="D19" s="23"/>
      <c r="E19" s="23"/>
      <c r="F19" s="23"/>
      <c r="G19" s="72" t="e">
        <f>SUM(G15:G18)</f>
        <v>#REF!</v>
      </c>
    </row>
    <row r="20" spans="2:7" ht="11.25">
      <c r="B20" s="68" t="s">
        <v>23</v>
      </c>
      <c r="C20" s="19"/>
      <c r="D20" s="19"/>
      <c r="E20" s="19"/>
      <c r="F20" s="19"/>
      <c r="G20" s="69"/>
    </row>
    <row r="21" spans="2:7" ht="11.25">
      <c r="B21" s="53" t="s">
        <v>83</v>
      </c>
      <c r="C21" s="2" t="e">
        <f>+C18</f>
        <v>#REF!</v>
      </c>
      <c r="D21" s="64">
        <v>1</v>
      </c>
      <c r="E21" s="22" t="e">
        <f>+D21*C21</f>
        <v>#REF!</v>
      </c>
      <c r="F21" s="3">
        <v>700000</v>
      </c>
      <c r="G21" s="54" t="e">
        <f>+E21*F21</f>
        <v>#REF!</v>
      </c>
    </row>
    <row r="22" spans="2:7" ht="11.25">
      <c r="B22" s="53" t="s">
        <v>84</v>
      </c>
      <c r="C22" s="2" t="e">
        <f>+C21</f>
        <v>#REF!</v>
      </c>
      <c r="D22" s="64">
        <v>1</v>
      </c>
      <c r="E22" s="22" t="e">
        <f>+D22*C22</f>
        <v>#REF!</v>
      </c>
      <c r="F22" s="3">
        <f>+F21</f>
        <v>700000</v>
      </c>
      <c r="G22" s="54" t="e">
        <f>+E22*F22</f>
        <v>#REF!</v>
      </c>
    </row>
    <row r="23" spans="2:7" ht="24.75" customHeight="1">
      <c r="B23" s="71" t="s">
        <v>24</v>
      </c>
      <c r="C23" s="23"/>
      <c r="D23" s="23"/>
      <c r="E23" s="23"/>
      <c r="F23" s="23"/>
      <c r="G23" s="72" t="e">
        <f>SUM(G21:G22)</f>
        <v>#REF!</v>
      </c>
    </row>
    <row r="24" spans="2:7" ht="14.25" customHeight="1">
      <c r="B24" s="55" t="s">
        <v>25</v>
      </c>
      <c r="C24" s="24"/>
      <c r="D24" s="24"/>
      <c r="E24" s="24"/>
      <c r="F24" s="24"/>
      <c r="G24" s="56" t="e">
        <f>G13+G19+G23</f>
        <v>#REF!</v>
      </c>
    </row>
    <row r="25" spans="2:7" ht="14.25" customHeight="1">
      <c r="B25" s="53" t="s">
        <v>26</v>
      </c>
      <c r="C25" s="1"/>
      <c r="D25" s="3"/>
      <c r="E25" s="7"/>
      <c r="F25" s="3"/>
      <c r="G25" s="74">
        <v>2.5</v>
      </c>
    </row>
    <row r="26" spans="2:7" ht="12" thickBot="1">
      <c r="B26" s="9" t="s">
        <v>27</v>
      </c>
      <c r="C26" s="35"/>
      <c r="D26" s="10"/>
      <c r="E26" s="75"/>
      <c r="F26" s="10"/>
      <c r="G26" s="76" t="e">
        <f>G24*G25</f>
        <v>#REF!</v>
      </c>
    </row>
    <row r="27" spans="2:7" s="31" customFormat="1" ht="14.25" customHeight="1" thickBot="1">
      <c r="B27" s="30"/>
      <c r="C27" s="30"/>
      <c r="D27" s="30"/>
      <c r="E27" s="30"/>
      <c r="F27" s="30"/>
      <c r="G27" s="67" t="e">
        <f>+SUM(G9:G12,G15:G18,G20:G22)*G25-G26</f>
        <v>#REF!</v>
      </c>
    </row>
    <row r="28" spans="2:7" s="31" customFormat="1" ht="14.25" customHeight="1" thickBot="1">
      <c r="B28" s="37" t="s">
        <v>41</v>
      </c>
      <c r="C28" s="38"/>
      <c r="D28" s="38"/>
      <c r="E28" s="38"/>
      <c r="F28" s="38"/>
      <c r="G28" s="39"/>
    </row>
    <row r="29" spans="2:7" s="31" customFormat="1" ht="22.5">
      <c r="B29" s="13" t="s">
        <v>28</v>
      </c>
      <c r="C29" s="14" t="s">
        <v>29</v>
      </c>
      <c r="D29" s="15" t="s">
        <v>6</v>
      </c>
      <c r="E29" s="15" t="s">
        <v>30</v>
      </c>
      <c r="F29" s="15" t="s">
        <v>31</v>
      </c>
      <c r="G29" s="16" t="s">
        <v>32</v>
      </c>
    </row>
    <row r="30" spans="2:7" s="31" customFormat="1" ht="14.25" customHeight="1">
      <c r="B30" s="32" t="s">
        <v>33</v>
      </c>
      <c r="C30" s="33"/>
      <c r="D30" s="33"/>
      <c r="E30" s="33"/>
      <c r="F30" s="33"/>
      <c r="G30" s="34"/>
    </row>
    <row r="31" spans="2:7" s="31" customFormat="1" ht="14.25" customHeight="1">
      <c r="B31" s="53" t="s">
        <v>85</v>
      </c>
      <c r="C31" s="2">
        <v>1</v>
      </c>
      <c r="D31" s="60">
        <v>1</v>
      </c>
      <c r="E31" s="7" t="e">
        <f>+C22</f>
        <v>#REF!</v>
      </c>
      <c r="F31" s="3">
        <v>2500000</v>
      </c>
      <c r="G31" s="54" t="e">
        <f>+F31*E31</f>
        <v>#REF!</v>
      </c>
    </row>
    <row r="32" spans="2:7" s="31" customFormat="1" ht="11.25">
      <c r="B32" s="55" t="s">
        <v>34</v>
      </c>
      <c r="C32" s="24"/>
      <c r="D32" s="24"/>
      <c r="E32" s="24"/>
      <c r="F32" s="24"/>
      <c r="G32" s="56" t="e">
        <f>SUM(G30:G31)</f>
        <v>#REF!</v>
      </c>
    </row>
    <row r="33" spans="2:7" s="31" customFormat="1" ht="14.25" customHeight="1">
      <c r="B33" s="32" t="s">
        <v>35</v>
      </c>
      <c r="C33" s="33"/>
      <c r="D33" s="33"/>
      <c r="E33" s="33"/>
      <c r="F33" s="33"/>
      <c r="G33" s="34"/>
    </row>
    <row r="34" spans="2:7" s="31" customFormat="1" ht="14.25" customHeight="1">
      <c r="B34" s="57" t="s">
        <v>86</v>
      </c>
      <c r="C34" s="1">
        <v>1</v>
      </c>
      <c r="D34" s="2">
        <v>1</v>
      </c>
      <c r="E34" s="7" t="e">
        <f>+E31</f>
        <v>#REF!</v>
      </c>
      <c r="F34" s="22">
        <v>1000000</v>
      </c>
      <c r="G34" s="54" t="e">
        <f>+F34*E34</f>
        <v>#REF!</v>
      </c>
    </row>
    <row r="35" spans="2:7" s="31" customFormat="1" ht="11.25">
      <c r="B35" s="55" t="s">
        <v>36</v>
      </c>
      <c r="C35" s="24"/>
      <c r="D35" s="24"/>
      <c r="E35" s="24"/>
      <c r="F35" s="24"/>
      <c r="G35" s="56" t="e">
        <f>SUM(G34)</f>
        <v>#REF!</v>
      </c>
    </row>
    <row r="36" spans="2:7" s="31" customFormat="1" ht="14.25" customHeight="1">
      <c r="B36" s="32" t="s">
        <v>90</v>
      </c>
      <c r="C36" s="33"/>
      <c r="D36" s="33"/>
      <c r="E36" s="33"/>
      <c r="F36" s="33"/>
      <c r="G36" s="59"/>
    </row>
    <row r="37" spans="2:7" s="31" customFormat="1" ht="14.25" customHeight="1">
      <c r="B37" s="32" t="s">
        <v>87</v>
      </c>
      <c r="C37" s="1">
        <v>1</v>
      </c>
      <c r="D37" s="2">
        <v>1</v>
      </c>
      <c r="E37" s="7" t="e">
        <f>+E34</f>
        <v>#REF!</v>
      </c>
      <c r="F37" s="22">
        <v>500000</v>
      </c>
      <c r="G37" s="54" t="e">
        <f>+F37*E37</f>
        <v>#REF!</v>
      </c>
    </row>
    <row r="38" spans="2:7" s="31" customFormat="1" ht="22.5">
      <c r="B38" s="58" t="s">
        <v>88</v>
      </c>
      <c r="C38" s="1">
        <v>1</v>
      </c>
      <c r="D38" s="2">
        <v>1</v>
      </c>
      <c r="E38" s="7" t="e">
        <f>+E37</f>
        <v>#REF!</v>
      </c>
      <c r="F38" s="22">
        <v>500000</v>
      </c>
      <c r="G38" s="54" t="e">
        <f>+F38*E38</f>
        <v>#REF!</v>
      </c>
    </row>
    <row r="39" spans="2:7" s="31" customFormat="1" ht="14.25" customHeight="1">
      <c r="B39" s="55" t="s">
        <v>89</v>
      </c>
      <c r="C39" s="24"/>
      <c r="D39" s="24"/>
      <c r="E39" s="24"/>
      <c r="F39" s="24"/>
      <c r="G39" s="56" t="e">
        <f>SUM(G37:G38)</f>
        <v>#REF!</v>
      </c>
    </row>
    <row r="40" spans="2:7" s="31" customFormat="1" ht="14.25" customHeight="1">
      <c r="B40" s="55" t="s">
        <v>37</v>
      </c>
      <c r="C40" s="29"/>
      <c r="D40" s="17"/>
      <c r="E40" s="18"/>
      <c r="F40" s="17"/>
      <c r="G40" s="77" t="e">
        <f>+G32+G35+G39</f>
        <v>#REF!</v>
      </c>
    </row>
    <row r="41" spans="2:7" s="31" customFormat="1" ht="14.25" customHeight="1">
      <c r="B41" s="8" t="s">
        <v>38</v>
      </c>
      <c r="C41" s="4"/>
      <c r="D41" s="5"/>
      <c r="E41" s="6"/>
      <c r="F41" s="6"/>
      <c r="G41" s="40" t="e">
        <f>G26+G40</f>
        <v>#REF!</v>
      </c>
    </row>
    <row r="42" spans="2:7" s="31" customFormat="1" ht="14.25" customHeight="1">
      <c r="B42" s="8" t="s">
        <v>13</v>
      </c>
      <c r="C42" s="4"/>
      <c r="D42" s="5"/>
      <c r="E42" s="6"/>
      <c r="F42" s="6"/>
      <c r="G42" s="41" t="e">
        <f>G41*0.16</f>
        <v>#REF!</v>
      </c>
    </row>
    <row r="43" spans="2:9" s="31" customFormat="1" ht="14.25" customHeight="1" thickBot="1">
      <c r="B43" s="9" t="s">
        <v>39</v>
      </c>
      <c r="C43" s="35"/>
      <c r="D43" s="10"/>
      <c r="E43" s="11"/>
      <c r="F43" s="12"/>
      <c r="G43" s="42" t="e">
        <f>G41+G42</f>
        <v>#REF!</v>
      </c>
      <c r="H43" s="96" t="e">
        <f>+G43/I43</f>
        <v>#REF!</v>
      </c>
      <c r="I43" s="92" t="e">
        <f>+#REF!</f>
        <v>#REF!</v>
      </c>
    </row>
    <row r="44" spans="2:8" s="31" customFormat="1" ht="14.25" customHeight="1">
      <c r="B44" s="30"/>
      <c r="C44" s="30"/>
      <c r="D44" s="30"/>
      <c r="E44" s="30"/>
      <c r="F44" s="30"/>
      <c r="G44" s="67" t="e">
        <f>((SUM(G9:G12)+SUM(G14:G18)+SUM(G20:G22))*G25)+SUM(G30:G31,G33:G34,G36:G38)-G41</f>
        <v>#REF!</v>
      </c>
      <c r="H44" s="93" t="e">
        <f>+#REF!</f>
        <v>#REF!</v>
      </c>
    </row>
    <row r="45" spans="2:7" s="31" customFormat="1" ht="14.25" customHeight="1">
      <c r="B45" s="30"/>
      <c r="C45" s="30"/>
      <c r="D45" s="30"/>
      <c r="E45" s="30"/>
      <c r="F45" s="30"/>
      <c r="G45" s="30"/>
    </row>
    <row r="46" spans="2:7" s="31" customFormat="1" ht="14.25" customHeight="1">
      <c r="B46" s="30"/>
      <c r="C46" s="30"/>
      <c r="D46" s="30"/>
      <c r="E46" s="30"/>
      <c r="F46" s="30"/>
      <c r="G46" s="30"/>
    </row>
    <row r="47" spans="2:7" s="31" customFormat="1" ht="14.25" customHeight="1">
      <c r="B47" s="30"/>
      <c r="C47" s="30"/>
      <c r="D47" s="30"/>
      <c r="E47" s="30"/>
      <c r="F47" s="30"/>
      <c r="G47" s="30"/>
    </row>
    <row r="48" spans="2:7" s="31" customFormat="1" ht="14.25" customHeight="1" thickBot="1">
      <c r="B48" s="30"/>
      <c r="C48" s="30"/>
      <c r="D48" s="30"/>
      <c r="E48" s="30"/>
      <c r="F48" s="30"/>
      <c r="G48" s="30"/>
    </row>
    <row r="49" spans="2:7" s="31" customFormat="1" ht="14.25" customHeight="1">
      <c r="B49" s="78" t="s">
        <v>42</v>
      </c>
      <c r="C49" s="299" t="s">
        <v>28</v>
      </c>
      <c r="D49" s="299"/>
      <c r="E49" s="299"/>
      <c r="F49" s="79" t="s">
        <v>43</v>
      </c>
      <c r="G49" s="30"/>
    </row>
    <row r="50" spans="2:7" s="31" customFormat="1" ht="14.25" customHeight="1">
      <c r="B50" s="80" t="s">
        <v>0</v>
      </c>
      <c r="C50" s="48" t="s">
        <v>44</v>
      </c>
      <c r="D50" s="43"/>
      <c r="E50" s="44"/>
      <c r="F50" s="81">
        <v>1</v>
      </c>
      <c r="G50" s="30"/>
    </row>
    <row r="51" spans="2:7" s="31" customFormat="1" ht="10.5" customHeight="1">
      <c r="B51" s="80" t="s">
        <v>1</v>
      </c>
      <c r="C51" s="49" t="s">
        <v>45</v>
      </c>
      <c r="D51" s="62"/>
      <c r="E51" s="63"/>
      <c r="F51" s="82">
        <f>+SUM(F52:F55)</f>
        <v>0.22660000000000002</v>
      </c>
      <c r="G51" s="30"/>
    </row>
    <row r="52" spans="2:7" s="31" customFormat="1" ht="14.25" customHeight="1">
      <c r="B52" s="80"/>
      <c r="C52" s="45" t="s">
        <v>46</v>
      </c>
      <c r="D52" s="62"/>
      <c r="E52" s="63"/>
      <c r="F52" s="83">
        <v>0.0833</v>
      </c>
      <c r="G52" s="30"/>
    </row>
    <row r="53" spans="2:7" s="31" customFormat="1" ht="14.25" customHeight="1">
      <c r="B53" s="80"/>
      <c r="C53" s="45" t="s">
        <v>47</v>
      </c>
      <c r="D53" s="62"/>
      <c r="E53" s="63"/>
      <c r="F53" s="83">
        <v>0.0833</v>
      </c>
      <c r="G53" s="30"/>
    </row>
    <row r="54" spans="2:7" s="31" customFormat="1" ht="14.25" customHeight="1">
      <c r="B54" s="80"/>
      <c r="C54" s="45" t="s">
        <v>49</v>
      </c>
      <c r="D54" s="62"/>
      <c r="E54" s="63"/>
      <c r="F54" s="83">
        <v>0.01</v>
      </c>
      <c r="G54" s="30"/>
    </row>
    <row r="55" spans="2:7" s="31" customFormat="1" ht="14.25" customHeight="1">
      <c r="B55" s="80"/>
      <c r="C55" s="45" t="s">
        <v>48</v>
      </c>
      <c r="D55" s="62"/>
      <c r="E55" s="63"/>
      <c r="F55" s="83">
        <v>0.05</v>
      </c>
      <c r="G55" s="30"/>
    </row>
    <row r="56" spans="2:7" s="31" customFormat="1" ht="14.25" customHeight="1">
      <c r="B56" s="80"/>
      <c r="C56" s="61"/>
      <c r="D56" s="62"/>
      <c r="E56" s="63"/>
      <c r="F56" s="82"/>
      <c r="G56" s="30"/>
    </row>
    <row r="57" spans="2:7" s="31" customFormat="1" ht="14.25" customHeight="1">
      <c r="B57" s="80" t="s">
        <v>2</v>
      </c>
      <c r="C57" s="49" t="s">
        <v>50</v>
      </c>
      <c r="D57" s="62"/>
      <c r="E57" s="50"/>
      <c r="F57" s="82">
        <f>+SUM(F58:F67)</f>
        <v>0.36090000000000005</v>
      </c>
      <c r="G57" s="30"/>
    </row>
    <row r="58" spans="2:7" s="31" customFormat="1" ht="14.25" customHeight="1">
      <c r="B58" s="80"/>
      <c r="C58" s="51" t="s">
        <v>51</v>
      </c>
      <c r="D58" s="62"/>
      <c r="E58" s="63"/>
      <c r="F58" s="83">
        <v>0.12</v>
      </c>
      <c r="G58" s="30"/>
    </row>
    <row r="59" spans="2:7" s="31" customFormat="1" ht="14.25" customHeight="1">
      <c r="B59" s="80"/>
      <c r="C59" s="51" t="s">
        <v>52</v>
      </c>
      <c r="D59" s="62"/>
      <c r="E59" s="63"/>
      <c r="F59" s="83">
        <v>0.04</v>
      </c>
      <c r="G59" s="30"/>
    </row>
    <row r="60" spans="2:7" s="31" customFormat="1" ht="14.25" customHeight="1">
      <c r="B60" s="80"/>
      <c r="C60" s="51" t="s">
        <v>69</v>
      </c>
      <c r="D60" s="62"/>
      <c r="E60" s="63"/>
      <c r="F60" s="83">
        <v>0.04</v>
      </c>
      <c r="G60" s="30"/>
    </row>
    <row r="61" spans="2:7" s="31" customFormat="1" ht="14.25" customHeight="1">
      <c r="B61" s="80"/>
      <c r="C61" s="51" t="s">
        <v>53</v>
      </c>
      <c r="D61" s="62"/>
      <c r="E61" s="63"/>
      <c r="F61" s="83">
        <v>0.069</v>
      </c>
      <c r="G61" s="30"/>
    </row>
    <row r="62" spans="2:7" s="31" customFormat="1" ht="14.25" customHeight="1">
      <c r="B62" s="80"/>
      <c r="C62" s="51" t="s">
        <v>67</v>
      </c>
      <c r="D62" s="62"/>
      <c r="E62" s="63"/>
      <c r="F62" s="83">
        <v>0.04</v>
      </c>
      <c r="G62" s="30"/>
    </row>
    <row r="63" spans="2:7" s="31" customFormat="1" ht="14.25" customHeight="1">
      <c r="B63" s="80"/>
      <c r="C63" s="51" t="s">
        <v>68</v>
      </c>
      <c r="D63" s="62"/>
      <c r="E63" s="63"/>
      <c r="F63" s="83">
        <v>0</v>
      </c>
      <c r="G63" s="30"/>
    </row>
    <row r="64" spans="2:7" s="31" customFormat="1" ht="14.25" customHeight="1">
      <c r="B64" s="80"/>
      <c r="C64" s="51" t="s">
        <v>54</v>
      </c>
      <c r="D64" s="62"/>
      <c r="E64" s="63"/>
      <c r="F64" s="83">
        <v>0</v>
      </c>
      <c r="G64" s="30"/>
    </row>
    <row r="65" spans="2:7" s="31" customFormat="1" ht="14.25" customHeight="1">
      <c r="B65" s="80"/>
      <c r="C65" s="51" t="s">
        <v>72</v>
      </c>
      <c r="D65" s="62"/>
      <c r="E65" s="63"/>
      <c r="F65" s="83">
        <v>0.0119</v>
      </c>
      <c r="G65" s="30"/>
    </row>
    <row r="66" spans="2:7" s="31" customFormat="1" ht="14.25" customHeight="1">
      <c r="B66" s="80"/>
      <c r="C66" s="51" t="s">
        <v>70</v>
      </c>
      <c r="D66" s="62"/>
      <c r="E66" s="63"/>
      <c r="F66" s="83">
        <v>0.02</v>
      </c>
      <c r="G66" s="30"/>
    </row>
    <row r="67" spans="2:7" s="31" customFormat="1" ht="14.25" customHeight="1">
      <c r="B67" s="80"/>
      <c r="C67" s="51" t="s">
        <v>71</v>
      </c>
      <c r="D67" s="62"/>
      <c r="E67" s="63"/>
      <c r="F67" s="83">
        <v>0.02</v>
      </c>
      <c r="G67" s="30"/>
    </row>
    <row r="68" spans="2:7" s="31" customFormat="1" ht="14.25" customHeight="1">
      <c r="B68" s="80"/>
      <c r="C68" s="52" t="s">
        <v>55</v>
      </c>
      <c r="D68" s="62"/>
      <c r="E68" s="63"/>
      <c r="F68" s="82">
        <f>+F51+F57</f>
        <v>0.5875000000000001</v>
      </c>
      <c r="G68" s="30"/>
    </row>
    <row r="69" spans="2:7" s="31" customFormat="1" ht="10.5" customHeight="1">
      <c r="B69" s="80" t="s">
        <v>3</v>
      </c>
      <c r="C69" s="52" t="s">
        <v>56</v>
      </c>
      <c r="D69" s="62"/>
      <c r="E69" s="63"/>
      <c r="F69" s="82">
        <f>+SUM(F70:F73)</f>
        <v>0.05</v>
      </c>
      <c r="G69" s="30"/>
    </row>
    <row r="70" spans="2:7" s="31" customFormat="1" ht="14.25" customHeight="1">
      <c r="B70" s="80"/>
      <c r="C70" s="51" t="s">
        <v>57</v>
      </c>
      <c r="D70" s="62"/>
      <c r="E70" s="63"/>
      <c r="F70" s="83">
        <v>0.01</v>
      </c>
      <c r="G70" s="30"/>
    </row>
    <row r="71" spans="2:7" s="31" customFormat="1" ht="14.25" customHeight="1">
      <c r="B71" s="80"/>
      <c r="C71" s="51" t="s">
        <v>73</v>
      </c>
      <c r="D71" s="62"/>
      <c r="E71" s="63"/>
      <c r="F71" s="83">
        <v>0.01</v>
      </c>
      <c r="G71" s="30"/>
    </row>
    <row r="72" spans="2:7" s="31" customFormat="1" ht="14.25" customHeight="1">
      <c r="B72" s="80"/>
      <c r="C72" s="51" t="s">
        <v>74</v>
      </c>
      <c r="D72" s="62"/>
      <c r="E72" s="63"/>
      <c r="F72" s="83">
        <v>0.01</v>
      </c>
      <c r="G72" s="30"/>
    </row>
    <row r="73" spans="2:7" s="31" customFormat="1" ht="14.25" customHeight="1">
      <c r="B73" s="80"/>
      <c r="C73" s="51" t="s">
        <v>75</v>
      </c>
      <c r="D73" s="62"/>
      <c r="E73" s="63"/>
      <c r="F73" s="83">
        <v>0.02</v>
      </c>
      <c r="G73" s="30"/>
    </row>
    <row r="74" spans="2:7" s="31" customFormat="1" ht="14.25" customHeight="1">
      <c r="B74" s="80"/>
      <c r="C74" s="51"/>
      <c r="D74" s="62"/>
      <c r="E74" s="63"/>
      <c r="F74" s="82"/>
      <c r="G74" s="30"/>
    </row>
    <row r="75" spans="2:7" s="31" customFormat="1" ht="14.25" customHeight="1">
      <c r="B75" s="80"/>
      <c r="C75" s="49" t="s">
        <v>58</v>
      </c>
      <c r="D75" s="62"/>
      <c r="E75" s="63"/>
      <c r="F75" s="82">
        <f>+F50+F51+F57+F69</f>
        <v>1.6375</v>
      </c>
      <c r="G75" s="30"/>
    </row>
    <row r="76" spans="2:7" s="31" customFormat="1" ht="14.25" customHeight="1">
      <c r="B76" s="80" t="s">
        <v>4</v>
      </c>
      <c r="C76" s="49" t="s">
        <v>59</v>
      </c>
      <c r="D76" s="62"/>
      <c r="E76" s="63"/>
      <c r="F76" s="82">
        <f>+F77+F82</f>
        <v>0.5525</v>
      </c>
      <c r="G76" s="30"/>
    </row>
    <row r="77" spans="2:7" s="31" customFormat="1" ht="14.25" customHeight="1">
      <c r="B77" s="80" t="s">
        <v>60</v>
      </c>
      <c r="C77" s="49" t="s">
        <v>61</v>
      </c>
      <c r="D77" s="62"/>
      <c r="E77" s="63"/>
      <c r="F77" s="82">
        <f>+SUM(F78:F81)</f>
        <v>0.4275</v>
      </c>
      <c r="G77" s="30"/>
    </row>
    <row r="78" spans="2:7" s="31" customFormat="1" ht="14.25" customHeight="1">
      <c r="B78" s="80"/>
      <c r="C78" s="51" t="s">
        <v>79</v>
      </c>
      <c r="D78" s="62"/>
      <c r="E78" s="63"/>
      <c r="F78" s="83">
        <v>0.01</v>
      </c>
      <c r="G78" s="30"/>
    </row>
    <row r="79" spans="2:7" s="31" customFormat="1" ht="14.25" customHeight="1">
      <c r="B79" s="80"/>
      <c r="C79" s="51" t="s">
        <v>76</v>
      </c>
      <c r="D79" s="62"/>
      <c r="E79" s="63"/>
      <c r="F79" s="83">
        <v>0.125</v>
      </c>
      <c r="G79" s="30"/>
    </row>
    <row r="80" spans="2:7" s="31" customFormat="1" ht="14.25" customHeight="1">
      <c r="B80" s="80"/>
      <c r="C80" s="51" t="s">
        <v>77</v>
      </c>
      <c r="D80" s="62"/>
      <c r="E80" s="63"/>
      <c r="F80" s="83">
        <v>0.145</v>
      </c>
      <c r="G80" s="30"/>
    </row>
    <row r="81" spans="2:7" s="31" customFormat="1" ht="14.25" customHeight="1">
      <c r="B81" s="80"/>
      <c r="C81" s="51" t="s">
        <v>78</v>
      </c>
      <c r="D81" s="62"/>
      <c r="E81" s="63"/>
      <c r="F81" s="83">
        <v>0.1475</v>
      </c>
      <c r="G81" s="30"/>
    </row>
    <row r="82" spans="2:7" s="31" customFormat="1" ht="14.25" customHeight="1">
      <c r="B82" s="80" t="s">
        <v>62</v>
      </c>
      <c r="C82" s="49" t="s">
        <v>63</v>
      </c>
      <c r="D82" s="62"/>
      <c r="E82" s="63"/>
      <c r="F82" s="82">
        <f>+SUM(F83:F84)</f>
        <v>0.125</v>
      </c>
      <c r="G82" s="30"/>
    </row>
    <row r="83" spans="2:7" s="31" customFormat="1" ht="10.5" customHeight="1">
      <c r="B83" s="80"/>
      <c r="C83" s="51" t="s">
        <v>80</v>
      </c>
      <c r="D83" s="62"/>
      <c r="E83" s="63"/>
      <c r="F83" s="82">
        <v>0.12</v>
      </c>
      <c r="G83" s="30"/>
    </row>
    <row r="84" spans="2:7" s="31" customFormat="1" ht="14.25" customHeight="1">
      <c r="B84" s="80"/>
      <c r="C84" s="51" t="s">
        <v>81</v>
      </c>
      <c r="D84" s="62"/>
      <c r="E84" s="63"/>
      <c r="F84" s="82">
        <v>0.005</v>
      </c>
      <c r="G84" s="30"/>
    </row>
    <row r="85" spans="2:7" s="31" customFormat="1" ht="11.25">
      <c r="B85" s="80"/>
      <c r="C85" s="49" t="s">
        <v>64</v>
      </c>
      <c r="D85" s="62"/>
      <c r="E85" s="63"/>
      <c r="F85" s="82">
        <f>+F77+F82</f>
        <v>0.5525</v>
      </c>
      <c r="G85" s="30"/>
    </row>
    <row r="86" spans="2:7" s="31" customFormat="1" ht="14.25" customHeight="1">
      <c r="B86" s="80" t="s">
        <v>5</v>
      </c>
      <c r="C86" s="49" t="s">
        <v>65</v>
      </c>
      <c r="D86" s="62"/>
      <c r="E86" s="63"/>
      <c r="F86" s="82">
        <v>0.31</v>
      </c>
      <c r="G86" s="30"/>
    </row>
    <row r="87" spans="2:7" s="31" customFormat="1" ht="14.25" customHeight="1">
      <c r="B87" s="84" t="s">
        <v>66</v>
      </c>
      <c r="C87" s="62"/>
      <c r="D87" s="62"/>
      <c r="E87" s="63"/>
      <c r="F87" s="82">
        <f>+F50+F51+F57+F69+F76+F86</f>
        <v>2.5</v>
      </c>
      <c r="G87" s="30"/>
    </row>
    <row r="88" spans="2:7" s="31" customFormat="1" ht="14.25" customHeight="1" thickBot="1">
      <c r="B88" s="85"/>
      <c r="C88" s="86"/>
      <c r="D88" s="87"/>
      <c r="E88" s="88"/>
      <c r="F88" s="89"/>
      <c r="G88" s="30"/>
    </row>
    <row r="89" spans="3:7" s="31" customFormat="1" ht="14.25" customHeight="1">
      <c r="C89" s="46"/>
      <c r="D89" s="30"/>
      <c r="E89" s="30"/>
      <c r="F89" s="30"/>
      <c r="G89" s="30"/>
    </row>
    <row r="90" ht="14.25" customHeight="1">
      <c r="C90" s="47"/>
    </row>
    <row r="91" spans="2:7" s="31" customFormat="1" ht="14.25" customHeight="1">
      <c r="B91" s="30"/>
      <c r="C91" s="30"/>
      <c r="D91" s="30"/>
      <c r="E91" s="30"/>
      <c r="F91" s="30"/>
      <c r="G91" s="30"/>
    </row>
    <row r="92" spans="2:7" s="31" customFormat="1" ht="14.25" customHeight="1">
      <c r="B92" s="30"/>
      <c r="C92" s="30"/>
      <c r="D92" s="30"/>
      <c r="E92" s="30"/>
      <c r="F92" s="30"/>
      <c r="G92" s="30"/>
    </row>
    <row r="93" spans="2:7" s="31" customFormat="1" ht="14.25" customHeight="1">
      <c r="B93" s="30"/>
      <c r="C93" s="30"/>
      <c r="D93" s="30"/>
      <c r="E93" s="30"/>
      <c r="F93" s="30"/>
      <c r="G93" s="30"/>
    </row>
    <row r="94" spans="2:7" s="31" customFormat="1" ht="14.25" customHeight="1">
      <c r="B94" s="30"/>
      <c r="C94" s="30"/>
      <c r="D94" s="30"/>
      <c r="E94" s="30"/>
      <c r="F94" s="30"/>
      <c r="G94" s="30"/>
    </row>
    <row r="95" spans="2:7" s="31" customFormat="1" ht="14.25" customHeight="1">
      <c r="B95" s="30"/>
      <c r="C95" s="30"/>
      <c r="D95" s="30"/>
      <c r="E95" s="30"/>
      <c r="F95" s="30"/>
      <c r="G95" s="30"/>
    </row>
    <row r="96" spans="2:7" s="31" customFormat="1" ht="14.25" customHeight="1">
      <c r="B96" s="30"/>
      <c r="C96" s="30"/>
      <c r="D96" s="30"/>
      <c r="E96" s="30"/>
      <c r="F96" s="30"/>
      <c r="G96" s="30"/>
    </row>
    <row r="97" spans="2:7" s="31" customFormat="1" ht="14.25" customHeight="1">
      <c r="B97" s="30"/>
      <c r="C97" s="30"/>
      <c r="D97" s="30"/>
      <c r="E97" s="30"/>
      <c r="F97" s="30"/>
      <c r="G97" s="30"/>
    </row>
    <row r="98" spans="2:7" s="31" customFormat="1" ht="14.25" customHeight="1">
      <c r="B98" s="30"/>
      <c r="C98" s="30"/>
      <c r="D98" s="30"/>
      <c r="E98" s="30"/>
      <c r="F98" s="30"/>
      <c r="G98" s="30"/>
    </row>
    <row r="99" spans="2:7" s="31" customFormat="1" ht="14.25" customHeight="1">
      <c r="B99" s="30"/>
      <c r="C99" s="30"/>
      <c r="D99" s="30"/>
      <c r="E99" s="30"/>
      <c r="F99" s="30"/>
      <c r="G99" s="30"/>
    </row>
    <row r="100" spans="2:7" s="31" customFormat="1" ht="14.25" customHeight="1">
      <c r="B100" s="30"/>
      <c r="C100" s="30"/>
      <c r="D100" s="30"/>
      <c r="E100" s="30"/>
      <c r="F100" s="30"/>
      <c r="G100" s="30"/>
    </row>
    <row r="101" spans="2:7" s="31" customFormat="1" ht="14.25" customHeight="1">
      <c r="B101" s="30"/>
      <c r="C101" s="30"/>
      <c r="D101" s="30"/>
      <c r="E101" s="30"/>
      <c r="F101" s="30"/>
      <c r="G101" s="30"/>
    </row>
    <row r="102" spans="2:7" s="31" customFormat="1" ht="14.25" customHeight="1">
      <c r="B102" s="30"/>
      <c r="C102" s="30"/>
      <c r="D102" s="30"/>
      <c r="E102" s="30"/>
      <c r="F102" s="30"/>
      <c r="G102" s="30"/>
    </row>
    <row r="103" spans="2:7" s="31" customFormat="1" ht="11.25">
      <c r="B103" s="30"/>
      <c r="C103" s="30"/>
      <c r="D103" s="30"/>
      <c r="E103" s="30"/>
      <c r="F103" s="30"/>
      <c r="G103" s="30"/>
    </row>
    <row r="104" spans="2:7" s="31" customFormat="1" ht="14.25" customHeight="1">
      <c r="B104" s="30"/>
      <c r="C104" s="30"/>
      <c r="D104" s="30"/>
      <c r="E104" s="30"/>
      <c r="F104" s="30"/>
      <c r="G104" s="30"/>
    </row>
    <row r="105" spans="2:7" s="31" customFormat="1" ht="11.25">
      <c r="B105" s="30"/>
      <c r="C105" s="30"/>
      <c r="D105" s="30"/>
      <c r="E105" s="30"/>
      <c r="F105" s="30"/>
      <c r="G105" s="30"/>
    </row>
    <row r="106" spans="2:7" s="31" customFormat="1" ht="11.25">
      <c r="B106" s="30"/>
      <c r="C106" s="30"/>
      <c r="D106" s="30"/>
      <c r="E106" s="30"/>
      <c r="F106" s="30"/>
      <c r="G106" s="30"/>
    </row>
    <row r="107" spans="2:7" s="31" customFormat="1" ht="11.25">
      <c r="B107" s="30"/>
      <c r="C107" s="30"/>
      <c r="D107" s="30"/>
      <c r="E107" s="30"/>
      <c r="F107" s="30"/>
      <c r="G107" s="30"/>
    </row>
    <row r="109" spans="2:7" ht="11.25">
      <c r="B109" s="36"/>
      <c r="C109" s="36"/>
      <c r="D109" s="36"/>
      <c r="E109" s="36"/>
      <c r="F109" s="36"/>
      <c r="G109" s="36"/>
    </row>
  </sheetData>
  <sheetProtection/>
  <mergeCells count="6">
    <mergeCell ref="B1:G1"/>
    <mergeCell ref="B2:G2"/>
    <mergeCell ref="B3:G3"/>
    <mergeCell ref="B6:G6"/>
    <mergeCell ref="C49:E49"/>
    <mergeCell ref="B5:G5"/>
  </mergeCells>
  <printOptions horizontalCentered="1" verticalCentered="1"/>
  <pageMargins left="0.7874015748031497" right="0.7874015748031497" top="0.984251968503937" bottom="1.2598425196850394" header="0" footer="0"/>
  <pageSetup fitToHeight="0" horizontalDpi="600" verticalDpi="600" orientation="portrait" scale="85" r:id="rId2"/>
  <rowBreaks count="1" manualBreakCount="1">
    <brk id="4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 G4 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Consorcio</dc:creator>
  <cp:keywords/>
  <dc:description/>
  <cp:lastModifiedBy>ALFREDO RAFAEL QUIROZ NARVAEZ</cp:lastModifiedBy>
  <cp:lastPrinted>2017-05-18T15:49:06Z</cp:lastPrinted>
  <dcterms:created xsi:type="dcterms:W3CDTF">2009-05-11T20:32:41Z</dcterms:created>
  <dcterms:modified xsi:type="dcterms:W3CDTF">2017-08-15T23:35:52Z</dcterms:modified>
  <cp:category/>
  <cp:version/>
  <cp:contentType/>
  <cp:contentStatus/>
</cp:coreProperties>
</file>