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-120" yWindow="-120" windowWidth="20730" windowHeight="11760"/>
  </bookViews>
  <sheets>
    <sheet name="FORMATO 4" sheetId="54" r:id="rId1"/>
    <sheet name="AIU SUMINISTRO" sheetId="57" state="hidden" r:id="rId2"/>
  </sheets>
  <externalReferences>
    <externalReference r:id="rId3"/>
  </externalReferences>
  <definedNames>
    <definedName name="AA_2">[1]A_P_U_!$G$7</definedName>
    <definedName name="_xlnm.Print_Area" localSheetId="0">'FORMATO 4'!$B$2:$G$77</definedName>
    <definedName name="componente" localSheetId="1">#REF!</definedName>
    <definedName name="componente">#REF!</definedName>
    <definedName name="pvp" localSheetId="1">#REF!</definedName>
    <definedName name="pvp">#REF!</definedName>
    <definedName name="solver_adj" localSheetId="0" hidden="1">'FORMATO 4'!#REF!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'FORMATO 4'!$E$48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"|"</definedName>
    <definedName name="solver_ver" localSheetId="0" hidden="1">3</definedName>
    <definedName name="_xlnm.Print_Titles" localSheetId="0">'FORMATO 4'!$2:$3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57" l="1"/>
  <c r="H13" i="57" l="1"/>
  <c r="J13" i="57"/>
  <c r="I13" i="57"/>
  <c r="I15" i="57"/>
  <c r="K15" i="57" s="1"/>
  <c r="I19" i="57"/>
  <c r="K19" i="57" s="1"/>
  <c r="I25" i="57"/>
  <c r="K25" i="57" s="1"/>
  <c r="H24" i="57"/>
  <c r="K24" i="57" s="1"/>
  <c r="C2" i="57"/>
  <c r="K13" i="57" l="1"/>
  <c r="K16" i="57" s="1"/>
  <c r="E5" i="57" l="1"/>
  <c r="L16" i="57" s="1"/>
  <c r="J21" i="57" l="1"/>
  <c r="K21" i="57" s="1"/>
  <c r="J6" i="57"/>
  <c r="I5" i="57"/>
  <c r="J5" i="57" s="1"/>
  <c r="K33" i="57" s="1"/>
  <c r="J20" i="57"/>
  <c r="K20" i="57" s="1"/>
  <c r="K22" i="57" l="1"/>
  <c r="K26" i="57" s="1"/>
  <c r="L26" i="57" s="1"/>
  <c r="K31" i="57"/>
  <c r="K32" i="57"/>
  <c r="J7" i="57"/>
  <c r="E38" i="57" s="1"/>
  <c r="K38" i="57" s="1"/>
  <c r="K39" i="57" s="1"/>
  <c r="L39" i="57" s="1"/>
  <c r="K34" i="57" l="1"/>
  <c r="L34" i="57" s="1"/>
  <c r="K41" i="57" s="1"/>
  <c r="L45" i="57" s="1"/>
  <c r="K45" i="57" s="1"/>
  <c r="J47" i="57" l="1"/>
</calcChain>
</file>

<file path=xl/sharedStrings.xml><?xml version="1.0" encoding="utf-8"?>
<sst xmlns="http://schemas.openxmlformats.org/spreadsheetml/2006/main" count="234" uniqueCount="167">
  <si>
    <t>Und</t>
  </si>
  <si>
    <t>ml</t>
  </si>
  <si>
    <t>m3</t>
  </si>
  <si>
    <t>und</t>
  </si>
  <si>
    <t>m2</t>
  </si>
  <si>
    <t>ITEM</t>
  </si>
  <si>
    <t xml:space="preserve">DESCRIPCION </t>
  </si>
  <si>
    <t>UNIDAD</t>
  </si>
  <si>
    <t>VR.UNITARIO</t>
  </si>
  <si>
    <t>VR.TOTAL</t>
  </si>
  <si>
    <t>1.1</t>
  </si>
  <si>
    <t>TOTAL COSTO DIRECTO</t>
  </si>
  <si>
    <t>Localizacion y Replanteo</t>
  </si>
  <si>
    <t>Lleno con material de sitio</t>
  </si>
  <si>
    <t>PRELIMINARES Y LLENOS</t>
  </si>
  <si>
    <t>Excavacion Manual &lt; 2m</t>
  </si>
  <si>
    <t>Cargue y Retiro de Material sobrante</t>
  </si>
  <si>
    <t>Corte con disco de Pavimento hasta 10 cm</t>
  </si>
  <si>
    <t>OBRAS EN CONCRETO  Y PAVIMENTO</t>
  </si>
  <si>
    <t>OTROS</t>
  </si>
  <si>
    <t>Empresas Públicas de Armenia EPA E.S.P.</t>
  </si>
  <si>
    <t>Excavación manual 2 - 4 m</t>
  </si>
  <si>
    <t>Excavación manual &gt;4 m</t>
  </si>
  <si>
    <t>Kg</t>
  </si>
  <si>
    <t xml:space="preserve"> INSTALACION DE TUBERIA DE ALCANTARILLADO</t>
  </si>
  <si>
    <t>ADMINISTRACIÓN</t>
  </si>
  <si>
    <t>IMPREVISTOS</t>
  </si>
  <si>
    <t>Reposición Pavimento en concreto premezclado MR-37 e=20cm</t>
  </si>
  <si>
    <t>2.1</t>
  </si>
  <si>
    <t>2.2</t>
  </si>
  <si>
    <t>2.3</t>
  </si>
  <si>
    <t>2.4</t>
  </si>
  <si>
    <t>2.5</t>
  </si>
  <si>
    <t>2.6</t>
  </si>
  <si>
    <t>4.2</t>
  </si>
  <si>
    <t>4.4</t>
  </si>
  <si>
    <t>4.1</t>
  </si>
  <si>
    <t>4.5</t>
  </si>
  <si>
    <t xml:space="preserve">Base y cañuela </t>
  </si>
  <si>
    <t>m3-km</t>
  </si>
  <si>
    <t>Disposición material sobrante</t>
  </si>
  <si>
    <t>Losa Tapa en Concreto Reforzado D=1,6*1,6, incluye tapa en polipropileno</t>
  </si>
  <si>
    <t>Demolición cámaras en concreto reforzado</t>
  </si>
  <si>
    <t>Excavación mecánica para acueducto y/o alcantarillado</t>
  </si>
  <si>
    <t>EMPRESAS PUBLICAS DE ARMENIA</t>
  </si>
  <si>
    <t>MATRIZ PARA EL CÁLCULO DEL FACTOR DE A.I.U.</t>
  </si>
  <si>
    <t>ANTES DE IVA</t>
  </si>
  <si>
    <t>Término estimado de ejecución de obra (Meses)</t>
  </si>
  <si>
    <t>MESES</t>
  </si>
  <si>
    <t>IVA</t>
  </si>
  <si>
    <t xml:space="preserve"> </t>
  </si>
  <si>
    <t>VR. CONTRATO</t>
  </si>
  <si>
    <t>1. COSTOS MENSUALES DE PERSONAL</t>
  </si>
  <si>
    <t>CANTIDAD</t>
  </si>
  <si>
    <t>CARGO</t>
  </si>
  <si>
    <t>CATEGORÍA</t>
  </si>
  <si>
    <t>DEDICACIÓN</t>
  </si>
  <si>
    <t>TOPE MÁXIMO SALARIO</t>
  </si>
  <si>
    <t>PLAZO CONSTRUCCION</t>
  </si>
  <si>
    <t>FACTOR PRESTACIONAL</t>
  </si>
  <si>
    <t>CANTIDAD DE PERSONAL / SALARIO / PLAZO / DEDICACION / PRESTACIONES</t>
  </si>
  <si>
    <t>PORCENTAJE</t>
  </si>
  <si>
    <t>A</t>
  </si>
  <si>
    <t>B1</t>
  </si>
  <si>
    <t>B2</t>
  </si>
  <si>
    <t>C</t>
  </si>
  <si>
    <t>D2</t>
  </si>
  <si>
    <t>E</t>
  </si>
  <si>
    <t xml:space="preserve">G= B2 * C * D2 * E  </t>
  </si>
  <si>
    <t>1.1 PERSONAL PROFESIONAL (Ingenieros y Otros)</t>
  </si>
  <si>
    <t>1.2 PERSONAL TÉCNICO Y PERSONAL AUXILIAR TÉCNICO</t>
  </si>
  <si>
    <t>TECNICO OBRAS CIVILES</t>
  </si>
  <si>
    <t>1.3 PERSONAL ADMINISTRATIVO</t>
  </si>
  <si>
    <t>SUBTOTAL COSTOS MENSUALES DE PERSONAL</t>
  </si>
  <si>
    <t>2. GASTOS OPERACIONALES MENSUALES</t>
  </si>
  <si>
    <t>AREA (M2)</t>
  </si>
  <si>
    <t>COSTO POR MES</t>
  </si>
  <si>
    <t>COSTO X M2</t>
  </si>
  <si>
    <t>ENSAYOS / PLANES</t>
  </si>
  <si>
    <t>VALOR ($)</t>
  </si>
  <si>
    <t>GASTOS DE OFICINA</t>
  </si>
  <si>
    <t>PLAN DE GESTIÓN INTEGRAL DE OBRA</t>
  </si>
  <si>
    <t>ENSAYOS DE LABORATORIO</t>
  </si>
  <si>
    <t>SUBTOTAL GASTOS OPERACIONALES MENSUALES</t>
  </si>
  <si>
    <t>3. OTROS GASTOS</t>
  </si>
  <si>
    <t>No. Entregas EPP´S</t>
  </si>
  <si>
    <t xml:space="preserve">ELEMENTOS DE SEGURIDAD DEL PERSONAL EN OBRA </t>
  </si>
  <si>
    <t>TOTAL COSTOS PERSONAL + GASTOS OPERACIONALES POR EL TÉRMINO DE EJECUCIÓN</t>
  </si>
  <si>
    <t>4. IMPUESTOS Y GARANTÍAS</t>
  </si>
  <si>
    <t>4.1 IMPUESTOS</t>
  </si>
  <si>
    <t>DESCRIPCIÓN</t>
  </si>
  <si>
    <t>CONTRIBUCIÓN EN OBRA PÚBLICA</t>
  </si>
  <si>
    <t>RETENCIÓN DE INDUSTRIA Y COMERCIO</t>
  </si>
  <si>
    <t xml:space="preserve">RETENCION EN LA FUENTE A TITULO DE RENTA </t>
  </si>
  <si>
    <t>SUBTOTAL IMPUESTOS</t>
  </si>
  <si>
    <t>4.2 GARANTIAS</t>
  </si>
  <si>
    <t>VR BASE</t>
  </si>
  <si>
    <t>FACTOR</t>
  </si>
  <si>
    <t>POLIZAS Y GARANTIAS</t>
  </si>
  <si>
    <t>TOTAL IMPUESTOS Y GARANTÍAS</t>
  </si>
  <si>
    <t>A. ADMINISTRACIÓN (1 + 2 + 3+4)</t>
  </si>
  <si>
    <t xml:space="preserve">I. IMPREVISTOS </t>
  </si>
  <si>
    <t>U. UTILIDAD</t>
  </si>
  <si>
    <t>A.I.U. (ADMINISTRACIÓN, IMPREVISTOS Y UTILIDAD)</t>
  </si>
  <si>
    <t xml:space="preserve">Elaboro: </t>
  </si>
  <si>
    <t>LUIS ALBERTO VELEZ VELEZ - Gestor Planeacion Tecnica.</t>
  </si>
  <si>
    <t>Revisó:</t>
  </si>
  <si>
    <t>DIEGO A. ALFONSO CASTRO - Sub Gerente Tecnico.</t>
  </si>
  <si>
    <t>ELEMENTOS DE SEGURIDAD DE LA OBRA</t>
  </si>
  <si>
    <t>COSTO DIRECTO ESTIMADO DE SUMINSTRO</t>
  </si>
  <si>
    <t>PERSONAL DE SEGURIDAD</t>
  </si>
  <si>
    <t xml:space="preserve">Suministro, conformación y compactación Base granular Clase A Tipo INVIAS </t>
  </si>
  <si>
    <t>Acero de Refuerzo 60000 Psi</t>
  </si>
  <si>
    <t>Suministro e instalación Silla yee 10" x6"</t>
  </si>
  <si>
    <t>Suministro e instalación Silla yee 12  x6"</t>
  </si>
  <si>
    <t>Suministro e instalación Silla yee 14  x6"</t>
  </si>
  <si>
    <t>Suministro e instalación Silla yee 16  x6"</t>
  </si>
  <si>
    <t>Lleno con material triturado 1/2" - 3-4" (cama tuberia)</t>
  </si>
  <si>
    <t>Sumidero en concreto (1,50*0,60*0,90) con desarenador (Incluye rejilla en Polipropileno y tuberia D= 10")</t>
  </si>
  <si>
    <t>Sumidero en concreto (0,56*1,0)  (Incluye rejilla en Polipropileno y tuberia D=10")</t>
  </si>
  <si>
    <t xml:space="preserve">Sardinel en Concreto 15x25 </t>
  </si>
  <si>
    <t>Reposición de andén e=8 cm (incluye estructura de soporte en recebo compactado)</t>
  </si>
  <si>
    <t>Suministro e instalación Silla yee 24  x6"</t>
  </si>
  <si>
    <t>Brazo de caida D=10" (incluye concreto 3000 psi)</t>
  </si>
  <si>
    <t>Brazo de caida D=12"  (incluye concreto 3000 psi)</t>
  </si>
  <si>
    <t>Brazo de caida D=24"  (incluye concreto 3000 psi)</t>
  </si>
  <si>
    <t xml:space="preserve">Suministro, conformación y compactación Sub Base granular Tipo INVIAS </t>
  </si>
  <si>
    <t>Demolición de Pavimento en asfalto hasta 10 cm</t>
  </si>
  <si>
    <t>Pavimento en mezcla Asfaltica MDC-19 e =10cm</t>
  </si>
  <si>
    <t>Camara Circular + cuerpo + peldaño; D=1.2m e=0,20m</t>
  </si>
  <si>
    <t>Cabezal de entrega D=12" (incluye enrocado)</t>
  </si>
  <si>
    <t>Cabezal de entrega D=24" (incluye enrocado)</t>
  </si>
  <si>
    <t xml:space="preserve">Demolición de andén hasta 8 cm </t>
  </si>
  <si>
    <t xml:space="preserve">Demolición de Pavimento Rígido hasta 20 cm </t>
  </si>
  <si>
    <t xml:space="preserve">Entibado tipo B  </t>
  </si>
  <si>
    <t>Lleno con material de Préstamo</t>
  </si>
  <si>
    <t>Construcción de atraque en concreto 3000 psi</t>
  </si>
  <si>
    <t>IVA SOBRE LA UTILDAD (19%)</t>
  </si>
  <si>
    <t>UTILIDAD</t>
  </si>
  <si>
    <t>OBRA CIVIL</t>
  </si>
  <si>
    <t>B</t>
  </si>
  <si>
    <t>SUMINISTROS</t>
  </si>
  <si>
    <t>1.2</t>
  </si>
  <si>
    <t>1.3</t>
  </si>
  <si>
    <t>1.4</t>
  </si>
  <si>
    <t>1.5</t>
  </si>
  <si>
    <t>1.6</t>
  </si>
  <si>
    <t>1.7</t>
  </si>
  <si>
    <t>Suministro Tuberia Corrugada PVC D=6" (acometida)</t>
  </si>
  <si>
    <t>Suministro Tubería Corrugada PVC  D=10"</t>
  </si>
  <si>
    <t>Suministro Tubería Corrugada PVC  D=12"</t>
  </si>
  <si>
    <t>Suministro Tubería Corrugada PVC  D=14"</t>
  </si>
  <si>
    <t>Suministro Tubería Corrugada PVC  D=16"</t>
  </si>
  <si>
    <t>Suministro Tubería Corrugada PVC  D=18"</t>
  </si>
  <si>
    <t>Suministro Tubería Corrugada PVC D=24"</t>
  </si>
  <si>
    <t>Instalación Tuberia Corrugada PVC  D=6" (acometida)</t>
  </si>
  <si>
    <t xml:space="preserve"> Instalación Tubería Corrugada PVC  D=10"</t>
  </si>
  <si>
    <t xml:space="preserve"> Instalación Tubería Corrugada PVC D=12"</t>
  </si>
  <si>
    <t xml:space="preserve"> Instalación Tubería Corrugada PVC  D=14"</t>
  </si>
  <si>
    <t xml:space="preserve"> Instalación Tubería Corrugada PVC  D=16"</t>
  </si>
  <si>
    <t xml:space="preserve"> Instalación Tubería Corrugada PVC  D=18"</t>
  </si>
  <si>
    <t xml:space="preserve"> Instalación Tubería Corrugada PVC D=24"</t>
  </si>
  <si>
    <r>
      <t xml:space="preserve">FORMATO 4 - OFERTA ECONÓMICA
 PROYECTO: </t>
    </r>
    <r>
      <rPr>
        <b/>
        <u/>
        <sz val="12"/>
        <color indexed="8"/>
        <rFont val="Arial Narrow"/>
        <family val="2"/>
      </rPr>
      <t>“OPTIMIZACIÓN DE ALCANTARILLADOS BARRIOS LA MIRANDA, CIUDADELA NUEVO ARMENIA 
Y LA LINDA DEL MUNICIPIO DE ARMENIA"</t>
    </r>
  </si>
  <si>
    <t>VALOR TOTAL OFERTA ECONÓMICA - (OBRA CIVIL + SUMINISTRO)</t>
  </si>
  <si>
    <t>PORCENTAJE (%)</t>
  </si>
  <si>
    <t>TOTAL OFERTA ECONÓMICA  - OBRA CIVIL</t>
  </si>
  <si>
    <t>TOTAL OFERTA ECONÓMICA -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</si>
</sst>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(&quot;$&quot;\ * #,##0_);_(&quot;$&quot;\ * \(#,##0\);_(&quot;$&quot;\ * &quot;-&quot;??_);_(@_)"/>
    <numFmt numFmtId="168" formatCode="_ &quot;$ &quot;* #,##0.00_ ;_ &quot;$ &quot;* \-#,##0.00_ ;_ &quot;$ &quot;* \-??_ ;_ @_ "/>
    <numFmt numFmtId="169" formatCode="0.0%"/>
    <numFmt numFmtId="170" formatCode="_ * #,##0.00_ ;_ * \-#,##0.00_ ;_ * \-??_ ;_ @_ "/>
    <numFmt numFmtId="171" formatCode="0.0"/>
    <numFmt numFmtId="172" formatCode="[$$-240A]#,##0.00;[Red]\([$$-240A]#,##0.00\)"/>
    <numFmt numFmtId="173" formatCode="#,##0.0;[Red]#,##0.0"/>
    <numFmt numFmtId="174" formatCode="#,##0.000"/>
    <numFmt numFmtId="175" formatCode="[$$-240A]#,##0;[Red]\([$$-240A]#,##0\)"/>
    <numFmt numFmtId="176" formatCode="[$$-240A]#,##0.000;[Red]\([$$-240A]#,##0.000\)"/>
    <numFmt numFmtId="177" formatCode="[$$-240A]\ #,##0.00"/>
    <numFmt numFmtId="178" formatCode="#,##0;[Red]#,##0"/>
    <numFmt numFmtId="179" formatCode="#,##0.0_);\(#,##0.0\)"/>
    <numFmt numFmtId="180" formatCode="&quot;$&quot;\ #,##0"/>
    <numFmt numFmtId="181" formatCode="[$$-240A]\ #,##0_);\([$$-240A]\ #,##0\)"/>
    <numFmt numFmtId="182" formatCode="[$$-240A]\ #,##0"/>
    <numFmt numFmtId="183" formatCode="0.000000000000000000%"/>
    <numFmt numFmtId="184" formatCode="[$$-240A]\ #,##0.00;[Red][$$-240A]\ #,##0.00"/>
    <numFmt numFmtId="185" formatCode="[$$-240A]\ #,##0.00;[Red]\-[$$-240A]\ #,##0.00"/>
    <numFmt numFmtId="186" formatCode="[$$-240A]\ #,##0.00_);[Red]\([$$-240A]\ #,##0.00\)"/>
    <numFmt numFmtId="187" formatCode="_([$$-240A]\ * #,##0_);_([$$-240A]\ * \(#,##0\);_([$$-240A]\ * &quot;-&quot;??_);_(@_)"/>
    <numFmt numFmtId="188" formatCode="0.000%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Accounting"/>
      <sz val="10"/>
      <color indexed="8"/>
      <name val="Arial Narrow"/>
      <family val="2"/>
    </font>
    <font>
      <b/>
      <u/>
      <sz val="12"/>
      <color indexed="8"/>
      <name val="Arial Narrow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indexed="8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double">
        <color auto="1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hair">
        <color indexed="8"/>
      </top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/>
      <top style="hair">
        <color indexed="8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 style="hair">
        <color indexed="8"/>
      </right>
      <top style="hair">
        <color indexed="8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8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double">
        <color auto="1"/>
      </left>
      <right/>
      <top style="hair">
        <color indexed="8"/>
      </top>
      <bottom style="double">
        <color auto="1"/>
      </bottom>
      <diagonal/>
    </border>
    <border>
      <left/>
      <right/>
      <top style="hair">
        <color indexed="8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7" applyNumberFormat="0" applyAlignment="0" applyProtection="0"/>
    <xf numFmtId="0" fontId="13" fillId="3" borderId="7" applyNumberFormat="0" applyAlignment="0" applyProtection="0"/>
    <xf numFmtId="0" fontId="13" fillId="3" borderId="7" applyNumberFormat="0" applyAlignment="0" applyProtection="0"/>
    <xf numFmtId="0" fontId="14" fillId="13" borderId="8" applyNumberFormat="0" applyAlignment="0" applyProtection="0"/>
    <xf numFmtId="0" fontId="14" fillId="13" borderId="8" applyNumberFormat="0" applyAlignment="0" applyProtection="0"/>
    <xf numFmtId="0" fontId="14" fillId="13" borderId="8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7" fillId="4" borderId="7" applyNumberFormat="0" applyAlignment="0" applyProtection="0"/>
    <xf numFmtId="0" fontId="17" fillId="4" borderId="7" applyNumberFormat="0" applyAlignment="0" applyProtection="0"/>
    <xf numFmtId="0" fontId="17" fillId="4" borderId="7" applyNumberFormat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2" fillId="0" borderId="0" applyFill="0" applyBorder="0" applyAlignment="0" applyProtection="0"/>
    <xf numFmtId="168" fontId="2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5" borderId="10" applyNumberFormat="0" applyAlignment="0" applyProtection="0"/>
    <xf numFmtId="0" fontId="2" fillId="5" borderId="10" applyNumberFormat="0" applyAlignment="0" applyProtection="0"/>
    <xf numFmtId="0" fontId="2" fillId="5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" borderId="11" applyNumberFormat="0" applyAlignment="0" applyProtection="0"/>
    <xf numFmtId="0" fontId="20" fillId="3" borderId="11" applyNumberFormat="0" applyAlignment="0" applyProtection="0"/>
    <xf numFmtId="0" fontId="20" fillId="3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/>
  </cellStyleXfs>
  <cellXfs count="260">
    <xf numFmtId="0" fontId="0" fillId="0" borderId="0" xfId="0"/>
    <xf numFmtId="0" fontId="10" fillId="0" borderId="0" xfId="0" applyFont="1" applyBorder="1" applyAlignment="1">
      <alignment horizontal="left" vertical="center"/>
    </xf>
    <xf numFmtId="0" fontId="9" fillId="0" borderId="2" xfId="0" applyFont="1" applyBorder="1"/>
    <xf numFmtId="0" fontId="9" fillId="0" borderId="3" xfId="0" applyFont="1" applyBorder="1" applyAlignment="1"/>
    <xf numFmtId="0" fontId="9" fillId="0" borderId="6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/>
    <xf numFmtId="167" fontId="29" fillId="20" borderId="0" xfId="195" applyNumberFormat="1" applyFont="1" applyFill="1" applyBorder="1" applyAlignment="1">
      <alignment vertical="center"/>
    </xf>
    <xf numFmtId="167" fontId="29" fillId="0" borderId="0" xfId="195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9" fillId="0" borderId="17" xfId="0" applyFont="1" applyBorder="1"/>
    <xf numFmtId="0" fontId="29" fillId="0" borderId="16" xfId="0" applyFont="1" applyFill="1" applyBorder="1" applyAlignment="1">
      <alignment vertical="center"/>
    </xf>
    <xf numFmtId="0" fontId="9" fillId="0" borderId="21" xfId="0" applyFont="1" applyBorder="1"/>
    <xf numFmtId="0" fontId="29" fillId="0" borderId="18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Border="1"/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</xf>
    <xf numFmtId="172" fontId="2" fillId="0" borderId="19" xfId="0" applyNumberFormat="1" applyFont="1" applyFill="1" applyBorder="1" applyAlignment="1" applyProtection="1">
      <alignment horizontal="right" vertical="center"/>
    </xf>
    <xf numFmtId="173" fontId="2" fillId="0" borderId="19" xfId="0" applyNumberFormat="1" applyFont="1" applyFill="1" applyBorder="1" applyAlignment="1" applyProtection="1">
      <alignment horizontal="center" vertical="center"/>
    </xf>
    <xf numFmtId="174" fontId="2" fillId="0" borderId="19" xfId="0" applyNumberFormat="1" applyFont="1" applyFill="1" applyBorder="1" applyAlignment="1" applyProtection="1">
      <alignment horizontal="center" vertical="center"/>
    </xf>
    <xf numFmtId="175" fontId="2" fillId="0" borderId="20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left" vertical="center"/>
    </xf>
    <xf numFmtId="176" fontId="2" fillId="0" borderId="25" xfId="0" applyNumberFormat="1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left" vertical="center"/>
    </xf>
    <xf numFmtId="9" fontId="2" fillId="0" borderId="27" xfId="0" applyNumberFormat="1" applyFont="1" applyFill="1" applyBorder="1" applyAlignment="1" applyProtection="1">
      <alignment horizontal="center" vertical="center"/>
    </xf>
    <xf numFmtId="9" fontId="2" fillId="0" borderId="27" xfId="20" applyFont="1" applyFill="1" applyBorder="1" applyAlignment="1" applyProtection="1">
      <alignment horizontal="center" vertical="center"/>
    </xf>
    <xf numFmtId="175" fontId="29" fillId="21" borderId="20" xfId="0" applyNumberFormat="1" applyFont="1" applyFill="1" applyBorder="1" applyAlignment="1" applyProtection="1">
      <alignment vertical="center"/>
    </xf>
    <xf numFmtId="10" fontId="9" fillId="0" borderId="17" xfId="0" applyNumberFormat="1" applyFont="1" applyBorder="1"/>
    <xf numFmtId="0" fontId="9" fillId="0" borderId="30" xfId="0" applyFont="1" applyBorder="1"/>
    <xf numFmtId="9" fontId="2" fillId="0" borderId="19" xfId="20" applyFont="1" applyFill="1" applyBorder="1" applyAlignment="1" applyProtection="1">
      <alignment horizontal="left" vertical="center" wrapText="1"/>
    </xf>
    <xf numFmtId="175" fontId="2" fillId="0" borderId="19" xfId="0" applyNumberFormat="1" applyFont="1" applyFill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horizontal="center" vertical="center" wrapText="1"/>
    </xf>
    <xf numFmtId="175" fontId="2" fillId="0" borderId="20" xfId="0" applyNumberFormat="1" applyFont="1" applyFill="1" applyBorder="1" applyAlignment="1" applyProtection="1">
      <alignment horizontal="right" vertical="center"/>
    </xf>
    <xf numFmtId="10" fontId="9" fillId="0" borderId="24" xfId="196" applyNumberFormat="1" applyFont="1" applyBorder="1"/>
    <xf numFmtId="172" fontId="2" fillId="0" borderId="20" xfId="0" applyNumberFormat="1" applyFont="1" applyFill="1" applyBorder="1" applyAlignment="1" applyProtection="1">
      <alignment horizontal="right" vertical="center"/>
    </xf>
    <xf numFmtId="9" fontId="2" fillId="0" borderId="19" xfId="20" applyFont="1" applyFill="1" applyBorder="1" applyAlignment="1" applyProtection="1">
      <alignment horizontal="center" vertical="center" wrapText="1"/>
    </xf>
    <xf numFmtId="2" fontId="2" fillId="0" borderId="19" xfId="0" applyNumberFormat="1" applyFont="1" applyFill="1" applyBorder="1" applyAlignment="1" applyProtection="1">
      <alignment horizontal="center" vertical="center" wrapText="1"/>
    </xf>
    <xf numFmtId="172" fontId="2" fillId="0" borderId="19" xfId="0" applyNumberFormat="1" applyFont="1" applyFill="1" applyBorder="1" applyAlignment="1" applyProtection="1">
      <alignment horizontal="right" vertical="center" wrapText="1"/>
    </xf>
    <xf numFmtId="178" fontId="2" fillId="0" borderId="19" xfId="0" applyNumberFormat="1" applyFont="1" applyFill="1" applyBorder="1" applyAlignment="1" applyProtection="1">
      <alignment horizontal="center" vertical="center"/>
    </xf>
    <xf numFmtId="175" fontId="29" fillId="0" borderId="20" xfId="0" applyNumberFormat="1" applyFont="1" applyFill="1" applyBorder="1" applyAlignment="1" applyProtection="1">
      <alignment vertical="center"/>
    </xf>
    <xf numFmtId="37" fontId="29" fillId="0" borderId="34" xfId="0" applyNumberFormat="1" applyFont="1" applyFill="1" applyBorder="1" applyAlignment="1" applyProtection="1">
      <alignment horizontal="left" vertical="center"/>
    </xf>
    <xf numFmtId="37" fontId="2" fillId="0" borderId="38" xfId="0" applyNumberFormat="1" applyFont="1" applyFill="1" applyBorder="1" applyAlignment="1" applyProtection="1">
      <alignment horizontal="center" vertical="center"/>
    </xf>
    <xf numFmtId="37" fontId="29" fillId="0" borderId="38" xfId="0" applyNumberFormat="1" applyFont="1" applyFill="1" applyBorder="1" applyAlignment="1" applyProtection="1">
      <alignment horizontal="left" vertical="center"/>
    </xf>
    <xf numFmtId="179" fontId="2" fillId="0" borderId="38" xfId="0" applyNumberFormat="1" applyFont="1" applyFill="1" applyBorder="1" applyAlignment="1" applyProtection="1">
      <alignment horizontal="center" vertical="center"/>
    </xf>
    <xf numFmtId="175" fontId="2" fillId="0" borderId="38" xfId="0" applyNumberFormat="1" applyFont="1" applyFill="1" applyBorder="1" applyAlignment="1" applyProtection="1">
      <alignment vertical="center"/>
    </xf>
    <xf numFmtId="0" fontId="29" fillId="0" borderId="26" xfId="0" applyFont="1" applyFill="1" applyBorder="1" applyAlignment="1" applyProtection="1">
      <alignment horizontal="left" vertical="center"/>
    </xf>
    <xf numFmtId="0" fontId="29" fillId="0" borderId="28" xfId="0" applyFont="1" applyFill="1" applyBorder="1" applyAlignment="1" applyProtection="1">
      <alignment horizontal="left" vertical="center"/>
    </xf>
    <xf numFmtId="0" fontId="2" fillId="0" borderId="39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29" fillId="0" borderId="27" xfId="0" applyFont="1" applyFill="1" applyBorder="1" applyAlignment="1" applyProtection="1">
      <alignment vertical="center"/>
    </xf>
    <xf numFmtId="0" fontId="29" fillId="0" borderId="23" xfId="0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right" vertical="center"/>
    </xf>
    <xf numFmtId="172" fontId="29" fillId="21" borderId="20" xfId="0" applyNumberFormat="1" applyFont="1" applyFill="1" applyBorder="1" applyAlignment="1" applyProtection="1">
      <alignment vertical="center"/>
    </xf>
    <xf numFmtId="10" fontId="9" fillId="0" borderId="24" xfId="0" applyNumberFormat="1" applyFont="1" applyBorder="1"/>
    <xf numFmtId="0" fontId="29" fillId="0" borderId="19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9" fontId="2" fillId="0" borderId="0" xfId="2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181" fontId="2" fillId="0" borderId="45" xfId="0" applyNumberFormat="1" applyFont="1" applyFill="1" applyBorder="1" applyAlignment="1">
      <alignment vertical="center"/>
    </xf>
    <xf numFmtId="9" fontId="2" fillId="0" borderId="19" xfId="0" applyNumberFormat="1" applyFont="1" applyFill="1" applyBorder="1" applyAlignment="1" applyProtection="1">
      <alignment horizontal="center" vertical="center" wrapText="1"/>
    </xf>
    <xf numFmtId="182" fontId="2" fillId="0" borderId="19" xfId="0" applyNumberFormat="1" applyFont="1" applyFill="1" applyBorder="1" applyAlignment="1" applyProtection="1">
      <alignment vertical="center" wrapText="1"/>
    </xf>
    <xf numFmtId="177" fontId="2" fillId="0" borderId="19" xfId="0" applyNumberFormat="1" applyFont="1" applyFill="1" applyBorder="1" applyAlignment="1" applyProtection="1">
      <alignment vertical="center" wrapText="1"/>
    </xf>
    <xf numFmtId="10" fontId="2" fillId="0" borderId="19" xfId="196" applyNumberFormat="1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vertical="center" wrapText="1"/>
    </xf>
    <xf numFmtId="172" fontId="29" fillId="21" borderId="23" xfId="0" applyNumberFormat="1" applyFont="1" applyFill="1" applyBorder="1" applyAlignment="1" applyProtection="1">
      <alignment vertical="center"/>
    </xf>
    <xf numFmtId="10" fontId="9" fillId="0" borderId="24" xfId="20" applyNumberFormat="1" applyFont="1" applyBorder="1"/>
    <xf numFmtId="9" fontId="29" fillId="0" borderId="28" xfId="20" applyFont="1" applyFill="1" applyBorder="1" applyAlignment="1" applyProtection="1">
      <alignment vertical="center"/>
    </xf>
    <xf numFmtId="0" fontId="29" fillId="0" borderId="28" xfId="0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horizontal="right" vertical="center"/>
    </xf>
    <xf numFmtId="10" fontId="29" fillId="0" borderId="20" xfId="0" applyNumberFormat="1" applyFont="1" applyFill="1" applyBorder="1" applyAlignment="1" applyProtection="1">
      <alignment horizontal="right" vertical="center"/>
    </xf>
    <xf numFmtId="183" fontId="9" fillId="0" borderId="24" xfId="0" applyNumberFormat="1" applyFont="1" applyBorder="1"/>
    <xf numFmtId="0" fontId="29" fillId="0" borderId="28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10" fontId="29" fillId="0" borderId="20" xfId="0" applyNumberFormat="1" applyFont="1" applyFill="1" applyBorder="1" applyAlignment="1" applyProtection="1">
      <alignment vertical="center"/>
    </xf>
    <xf numFmtId="0" fontId="29" fillId="0" borderId="46" xfId="0" applyFont="1" applyFill="1" applyBorder="1" applyAlignment="1" applyProtection="1">
      <alignment horizontal="left" vertical="center"/>
    </xf>
    <xf numFmtId="0" fontId="29" fillId="0" borderId="47" xfId="0" applyFont="1" applyFill="1" applyBorder="1" applyAlignment="1" applyProtection="1">
      <alignment horizontal="left" vertical="center"/>
    </xf>
    <xf numFmtId="0" fontId="29" fillId="0" borderId="47" xfId="0" applyFont="1" applyFill="1" applyBorder="1" applyAlignment="1">
      <alignment vertical="center"/>
    </xf>
    <xf numFmtId="10" fontId="29" fillId="22" borderId="48" xfId="0" applyNumberFormat="1" applyFont="1" applyFill="1" applyBorder="1" applyAlignment="1" applyProtection="1">
      <alignment horizontal="center" vertical="center"/>
    </xf>
    <xf numFmtId="10" fontId="9" fillId="0" borderId="49" xfId="0" applyNumberFormat="1" applyFont="1" applyBorder="1"/>
    <xf numFmtId="0" fontId="30" fillId="0" borderId="0" xfId="0" applyFont="1"/>
    <xf numFmtId="0" fontId="9" fillId="0" borderId="0" xfId="0" applyFont="1" applyBorder="1"/>
    <xf numFmtId="184" fontId="31" fillId="0" borderId="0" xfId="0" applyNumberFormat="1" applyFont="1" applyFill="1"/>
    <xf numFmtId="185" fontId="9" fillId="0" borderId="0" xfId="0" applyNumberFormat="1" applyFont="1"/>
    <xf numFmtId="185" fontId="30" fillId="0" borderId="0" xfId="0" applyNumberFormat="1" applyFont="1"/>
    <xf numFmtId="164" fontId="30" fillId="0" borderId="0" xfId="0" applyNumberFormat="1" applyFont="1"/>
    <xf numFmtId="186" fontId="30" fillId="0" borderId="0" xfId="0" applyNumberFormat="1" applyFont="1"/>
    <xf numFmtId="0" fontId="10" fillId="0" borderId="35" xfId="0" applyFont="1" applyFill="1" applyBorder="1" applyAlignment="1"/>
    <xf numFmtId="0" fontId="10" fillId="0" borderId="36" xfId="0" applyFont="1" applyFill="1" applyBorder="1" applyAlignment="1"/>
    <xf numFmtId="0" fontId="10" fillId="0" borderId="36" xfId="0" applyFont="1" applyFill="1" applyBorder="1" applyAlignment="1">
      <alignment horizontal="center" vertical="center"/>
    </xf>
    <xf numFmtId="185" fontId="2" fillId="0" borderId="38" xfId="0" applyNumberFormat="1" applyFont="1" applyFill="1" applyBorder="1" applyAlignment="1" applyProtection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left" vertical="center"/>
    </xf>
    <xf numFmtId="169" fontId="9" fillId="0" borderId="40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Fill="1" applyBorder="1" applyAlignment="1" applyProtection="1">
      <alignment vertical="center"/>
    </xf>
    <xf numFmtId="164" fontId="31" fillId="0" borderId="0" xfId="0" applyNumberFormat="1" applyFont="1"/>
    <xf numFmtId="186" fontId="31" fillId="0" borderId="0" xfId="0" applyNumberFormat="1" applyFont="1"/>
    <xf numFmtId="37" fontId="29" fillId="0" borderId="26" xfId="0" applyNumberFormat="1" applyFont="1" applyFill="1" applyBorder="1" applyAlignment="1" applyProtection="1">
      <alignment vertical="center"/>
    </xf>
    <xf numFmtId="37" fontId="29" fillId="0" borderId="28" xfId="0" applyNumberFormat="1" applyFont="1" applyFill="1" applyBorder="1" applyAlignment="1" applyProtection="1">
      <alignment vertical="center"/>
    </xf>
    <xf numFmtId="37" fontId="29" fillId="0" borderId="27" xfId="0" applyNumberFormat="1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/>
    </xf>
    <xf numFmtId="0" fontId="29" fillId="0" borderId="28" xfId="0" applyFont="1" applyFill="1" applyBorder="1" applyAlignment="1" applyProtection="1">
      <alignment vertical="center"/>
    </xf>
    <xf numFmtId="0" fontId="29" fillId="0" borderId="29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9" fillId="2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ill="1" applyProtection="1"/>
    <xf numFmtId="164" fontId="0" fillId="0" borderId="0" xfId="0" applyNumberFormat="1" applyProtection="1"/>
    <xf numFmtId="0" fontId="34" fillId="2" borderId="64" xfId="0" applyFont="1" applyFill="1" applyBorder="1" applyAlignment="1" applyProtection="1">
      <alignment horizontal="center" vertical="center" wrapText="1"/>
    </xf>
    <xf numFmtId="0" fontId="34" fillId="2" borderId="65" xfId="0" applyFont="1" applyFill="1" applyBorder="1" applyAlignment="1" applyProtection="1">
      <alignment horizontal="center" vertical="center" wrapText="1"/>
    </xf>
    <xf numFmtId="2" fontId="34" fillId="2" borderId="65" xfId="0" applyNumberFormat="1" applyFont="1" applyFill="1" applyBorder="1" applyAlignment="1" applyProtection="1">
      <alignment horizontal="center" vertical="center" wrapText="1"/>
    </xf>
    <xf numFmtId="167" fontId="34" fillId="2" borderId="65" xfId="0" applyNumberFormat="1" applyFont="1" applyFill="1" applyBorder="1" applyAlignment="1" applyProtection="1">
      <alignment horizontal="center" vertical="center" wrapText="1"/>
    </xf>
    <xf numFmtId="164" fontId="34" fillId="2" borderId="79" xfId="0" applyNumberFormat="1" applyFont="1" applyFill="1" applyBorder="1" applyAlignment="1" applyProtection="1">
      <alignment horizontal="center" vertical="center" wrapText="1"/>
    </xf>
    <xf numFmtId="0" fontId="4" fillId="2" borderId="75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left" vertical="center" wrapText="1"/>
    </xf>
    <xf numFmtId="0" fontId="34" fillId="2" borderId="53" xfId="0" applyFont="1" applyFill="1" applyBorder="1" applyAlignment="1" applyProtection="1">
      <alignment horizontal="center" vertical="center" wrapText="1"/>
    </xf>
    <xf numFmtId="2" fontId="34" fillId="2" borderId="53" xfId="0" applyNumberFormat="1" applyFont="1" applyFill="1" applyBorder="1" applyAlignment="1" applyProtection="1">
      <alignment horizontal="center" vertical="center" wrapText="1"/>
    </xf>
    <xf numFmtId="167" fontId="34" fillId="2" borderId="53" xfId="0" applyNumberFormat="1" applyFont="1" applyFill="1" applyBorder="1" applyAlignment="1" applyProtection="1">
      <alignment horizontal="center" vertical="center" wrapText="1"/>
    </xf>
    <xf numFmtId="164" fontId="34" fillId="2" borderId="53" xfId="0" applyNumberFormat="1" applyFont="1" applyFill="1" applyBorder="1" applyAlignment="1" applyProtection="1">
      <alignment horizontal="center" vertical="center" wrapText="1"/>
    </xf>
    <xf numFmtId="0" fontId="6" fillId="2" borderId="76" xfId="0" applyFont="1" applyFill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vertical="center"/>
    </xf>
    <xf numFmtId="0" fontId="6" fillId="2" borderId="58" xfId="0" applyFont="1" applyFill="1" applyBorder="1" applyAlignment="1" applyProtection="1">
      <alignment vertical="center"/>
    </xf>
    <xf numFmtId="0" fontId="4" fillId="0" borderId="63" xfId="0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center" vertical="center"/>
    </xf>
    <xf numFmtId="2" fontId="7" fillId="0" borderId="54" xfId="0" applyNumberFormat="1" applyFont="1" applyBorder="1" applyAlignment="1" applyProtection="1">
      <alignment horizontal="center" vertical="center"/>
    </xf>
    <xf numFmtId="0" fontId="4" fillId="19" borderId="63" xfId="0" applyFont="1" applyFill="1" applyBorder="1" applyAlignment="1" applyProtection="1">
      <alignment horizontal="center" vertical="center"/>
    </xf>
    <xf numFmtId="0" fontId="5" fillId="19" borderId="54" xfId="0" applyFont="1" applyFill="1" applyBorder="1" applyAlignment="1" applyProtection="1">
      <alignment horizontal="left" vertical="center" wrapText="1"/>
    </xf>
    <xf numFmtId="0" fontId="5" fillId="19" borderId="54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2" fontId="7" fillId="0" borderId="54" xfId="0" applyNumberFormat="1" applyFont="1" applyFill="1" applyBorder="1" applyAlignment="1" applyProtection="1">
      <alignment horizontal="center" vertical="center"/>
    </xf>
    <xf numFmtId="2" fontId="4" fillId="0" borderId="63" xfId="0" applyNumberFormat="1" applyFont="1" applyBorder="1" applyAlignment="1" applyProtection="1">
      <alignment horizontal="center" vertical="center"/>
    </xf>
    <xf numFmtId="2" fontId="4" fillId="19" borderId="63" xfId="0" applyNumberFormat="1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vertical="center"/>
    </xf>
    <xf numFmtId="0" fontId="6" fillId="2" borderId="59" xfId="0" applyFont="1" applyFill="1" applyBorder="1" applyAlignment="1" applyProtection="1">
      <alignment vertical="center"/>
    </xf>
    <xf numFmtId="0" fontId="5" fillId="0" borderId="54" xfId="0" applyFont="1" applyFill="1" applyBorder="1" applyAlignment="1" applyProtection="1">
      <alignment horizontal="left" vertical="center"/>
    </xf>
    <xf numFmtId="1" fontId="0" fillId="0" borderId="0" xfId="0" applyNumberFormat="1" applyProtection="1"/>
    <xf numFmtId="0" fontId="7" fillId="0" borderId="54" xfId="0" applyFont="1" applyFill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8" fillId="0" borderId="0" xfId="0" applyFont="1" applyProtection="1"/>
    <xf numFmtId="0" fontId="7" fillId="19" borderId="54" xfId="0" applyFont="1" applyFill="1" applyBorder="1" applyAlignment="1" applyProtection="1">
      <alignment horizontal="justify" vertical="center" wrapText="1"/>
    </xf>
    <xf numFmtId="0" fontId="7" fillId="19" borderId="54" xfId="0" applyFont="1" applyFill="1" applyBorder="1" applyAlignment="1" applyProtection="1">
      <alignment horizontal="left" vertical="center" wrapText="1"/>
    </xf>
    <xf numFmtId="2" fontId="4" fillId="0" borderId="63" xfId="0" applyNumberFormat="1" applyFont="1" applyFill="1" applyBorder="1" applyAlignment="1" applyProtection="1">
      <alignment horizontal="center" vertical="center"/>
    </xf>
    <xf numFmtId="0" fontId="3" fillId="19" borderId="54" xfId="0" applyFont="1" applyFill="1" applyBorder="1" applyAlignment="1" applyProtection="1">
      <alignment horizontal="left" vertical="center" wrapText="1"/>
    </xf>
    <xf numFmtId="0" fontId="3" fillId="19" borderId="54" xfId="0" applyFont="1" applyFill="1" applyBorder="1" applyAlignment="1" applyProtection="1">
      <alignment horizontal="center" vertical="center"/>
    </xf>
    <xf numFmtId="0" fontId="3" fillId="19" borderId="54" xfId="0" applyFont="1" applyFill="1" applyBorder="1" applyAlignment="1" applyProtection="1">
      <alignment horizontal="left" vertical="center"/>
    </xf>
    <xf numFmtId="164" fontId="4" fillId="2" borderId="56" xfId="0" applyNumberFormat="1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9" fontId="0" fillId="0" borderId="0" xfId="17" applyFont="1" applyProtection="1"/>
    <xf numFmtId="188" fontId="0" fillId="0" borderId="0" xfId="17" applyNumberFormat="1" applyFont="1" applyProtection="1"/>
    <xf numFmtId="0" fontId="34" fillId="2" borderId="66" xfId="0" applyFont="1" applyFill="1" applyBorder="1" applyAlignment="1" applyProtection="1">
      <alignment horizontal="center" vertical="center" wrapText="1"/>
    </xf>
    <xf numFmtId="0" fontId="34" fillId="2" borderId="67" xfId="0" applyFont="1" applyFill="1" applyBorder="1" applyAlignment="1" applyProtection="1">
      <alignment horizontal="center" vertical="center" wrapText="1"/>
    </xf>
    <xf numFmtId="2" fontId="34" fillId="2" borderId="67" xfId="0" applyNumberFormat="1" applyFont="1" applyFill="1" applyBorder="1" applyAlignment="1" applyProtection="1">
      <alignment horizontal="center" vertical="center" wrapText="1"/>
    </xf>
    <xf numFmtId="167" fontId="34" fillId="2" borderId="67" xfId="0" applyNumberFormat="1" applyFont="1" applyFill="1" applyBorder="1" applyAlignment="1" applyProtection="1">
      <alignment horizontal="center" vertical="center" wrapText="1"/>
    </xf>
    <xf numFmtId="164" fontId="34" fillId="2" borderId="7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vertical="center" wrapText="1"/>
    </xf>
    <xf numFmtId="0" fontId="4" fillId="2" borderId="69" xfId="0" applyFont="1" applyFill="1" applyBorder="1" applyAlignment="1" applyProtection="1">
      <alignment vertical="center" wrapText="1"/>
    </xf>
    <xf numFmtId="0" fontId="5" fillId="0" borderId="54" xfId="0" applyFont="1" applyBorder="1" applyAlignment="1" applyProtection="1">
      <alignment horizontal="left" vertical="center"/>
    </xf>
    <xf numFmtId="0" fontId="7" fillId="0" borderId="54" xfId="0" applyFont="1" applyBorder="1" applyAlignment="1" applyProtection="1">
      <alignment horizontal="left" vertical="center" wrapText="1"/>
    </xf>
    <xf numFmtId="0" fontId="4" fillId="0" borderId="78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44" fontId="3" fillId="0" borderId="56" xfId="0" applyNumberFormat="1" applyFont="1" applyBorder="1" applyAlignment="1" applyProtection="1">
      <alignment horizontal="right" vertical="center"/>
      <protection locked="0"/>
    </xf>
    <xf numFmtId="0" fontId="6" fillId="2" borderId="59" xfId="0" applyFont="1" applyFill="1" applyBorder="1" applyAlignment="1" applyProtection="1">
      <alignment vertical="center"/>
      <protection locked="0"/>
    </xf>
    <xf numFmtId="164" fontId="4" fillId="2" borderId="56" xfId="0" applyNumberFormat="1" applyFont="1" applyFill="1" applyBorder="1" applyAlignment="1" applyProtection="1">
      <alignment horizontal="center" vertical="center"/>
      <protection locked="0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3" fillId="0" borderId="56" xfId="0" applyNumberFormat="1" applyFont="1" applyBorder="1" applyAlignment="1" applyProtection="1">
      <alignment horizontal="center" vertical="center"/>
      <protection locked="0"/>
    </xf>
    <xf numFmtId="164" fontId="4" fillId="2" borderId="56" xfId="0" applyNumberFormat="1" applyFont="1" applyFill="1" applyBorder="1" applyAlignment="1" applyProtection="1">
      <alignment horizontal="left" vertical="center"/>
      <protection locked="0"/>
    </xf>
    <xf numFmtId="44" fontId="3" fillId="0" borderId="56" xfId="0" applyNumberFormat="1" applyFont="1" applyBorder="1" applyAlignment="1" applyProtection="1">
      <alignment horizontal="center" vertical="center"/>
      <protection locked="0"/>
    </xf>
    <xf numFmtId="164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61" xfId="0" applyNumberFormat="1" applyFont="1" applyFill="1" applyBorder="1" applyAlignment="1" applyProtection="1">
      <alignment horizontal="center" vertical="center"/>
      <protection locked="0"/>
    </xf>
    <xf numFmtId="164" fontId="36" fillId="2" borderId="72" xfId="0" applyNumberFormat="1" applyFont="1" applyFill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 wrapText="1"/>
      <protection locked="0"/>
    </xf>
    <xf numFmtId="9" fontId="3" fillId="0" borderId="54" xfId="0" applyNumberFormat="1" applyFont="1" applyFill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80" xfId="0" applyFont="1" applyFill="1" applyBorder="1" applyAlignment="1" applyProtection="1">
      <alignment horizontal="center" vertical="center"/>
    </xf>
    <xf numFmtId="164" fontId="6" fillId="2" borderId="67" xfId="0" applyNumberFormat="1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 wrapText="1"/>
    </xf>
    <xf numFmtId="0" fontId="35" fillId="0" borderId="73" xfId="0" applyFont="1" applyFill="1" applyBorder="1" applyAlignment="1" applyProtection="1">
      <alignment horizontal="center" vertical="center" wrapText="1"/>
    </xf>
    <xf numFmtId="0" fontId="35" fillId="0" borderId="74" xfId="0" applyFont="1" applyFill="1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77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37" fontId="29" fillId="0" borderId="18" xfId="0" applyNumberFormat="1" applyFont="1" applyFill="1" applyBorder="1" applyAlignment="1" applyProtection="1">
      <alignment horizontal="left" vertical="center"/>
    </xf>
    <xf numFmtId="37" fontId="29" fillId="0" borderId="19" xfId="0" applyNumberFormat="1" applyFont="1" applyFill="1" applyBorder="1" applyAlignment="1" applyProtection="1">
      <alignment horizontal="left" vertical="center"/>
    </xf>
    <xf numFmtId="37" fontId="29" fillId="0" borderId="31" xfId="0" applyNumberFormat="1" applyFont="1" applyFill="1" applyBorder="1" applyAlignment="1" applyProtection="1">
      <alignment horizontal="left" vertical="center"/>
    </xf>
    <xf numFmtId="37" fontId="29" fillId="0" borderId="32" xfId="0" applyNumberFormat="1" applyFont="1" applyFill="1" applyBorder="1" applyAlignment="1" applyProtection="1">
      <alignment horizontal="left" vertical="center"/>
    </xf>
    <xf numFmtId="37" fontId="29" fillId="0" borderId="33" xfId="0" applyNumberFormat="1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171" fontId="29" fillId="0" borderId="26" xfId="0" applyNumberFormat="1" applyFont="1" applyFill="1" applyBorder="1" applyAlignment="1" applyProtection="1">
      <alignment vertical="center"/>
    </xf>
    <xf numFmtId="171" fontId="29" fillId="0" borderId="20" xfId="0" applyNumberFormat="1" applyFont="1" applyFill="1" applyBorder="1" applyAlignment="1" applyProtection="1">
      <alignment vertical="center"/>
    </xf>
    <xf numFmtId="0" fontId="29" fillId="0" borderId="26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29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vertical="center"/>
    </xf>
    <xf numFmtId="0" fontId="29" fillId="0" borderId="41" xfId="0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44" fontId="3" fillId="0" borderId="54" xfId="0" applyNumberFormat="1" applyFont="1" applyFill="1" applyBorder="1" applyAlignment="1" applyProtection="1">
      <alignment horizontal="right" vertical="center"/>
      <protection locked="0"/>
    </xf>
    <xf numFmtId="44" fontId="7" fillId="0" borderId="54" xfId="0" applyNumberFormat="1" applyFont="1" applyFill="1" applyBorder="1" applyAlignment="1" applyProtection="1">
      <alignment horizontal="right" vertical="center"/>
      <protection locked="0"/>
    </xf>
    <xf numFmtId="44" fontId="5" fillId="0" borderId="54" xfId="15" applyNumberFormat="1" applyFont="1" applyFill="1" applyBorder="1" applyAlignment="1" applyProtection="1">
      <alignment horizontal="right"/>
      <protection locked="0"/>
    </xf>
  </cellXfs>
  <cellStyles count="210"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4" xfId="32"/>
    <cellStyle name="20% - Énfasis5 2" xfId="33"/>
    <cellStyle name="20% - Énfasis5 3" xfId="34"/>
    <cellStyle name="20% - Énfasis5 4" xfId="35"/>
    <cellStyle name="20% - Énfasis6 2" xfId="36"/>
    <cellStyle name="20% - Énfasis6 3" xfId="37"/>
    <cellStyle name="20% - Énfasis6 4" xfId="38"/>
    <cellStyle name="40% - Énfasis1 2" xfId="39"/>
    <cellStyle name="40% - Énfasis1 3" xfId="40"/>
    <cellStyle name="40% - Énfasis1 4" xfId="41"/>
    <cellStyle name="40% - Énfasis2 2" xfId="42"/>
    <cellStyle name="40% - Énfasis2 3" xfId="43"/>
    <cellStyle name="40% - Énfasis2 4" xfId="44"/>
    <cellStyle name="40% - Énfasis3 2" xfId="45"/>
    <cellStyle name="40% - Énfasis3 3" xfId="46"/>
    <cellStyle name="40% - Énfasis3 4" xfId="47"/>
    <cellStyle name="40% - Énfasis4 2" xfId="48"/>
    <cellStyle name="40% - Énfasis4 3" xfId="49"/>
    <cellStyle name="40% - Énfasis4 4" xfId="50"/>
    <cellStyle name="40% - Énfasis5 2" xfId="51"/>
    <cellStyle name="40% - Énfasis5 3" xfId="52"/>
    <cellStyle name="40% - Énfasis5 4" xfId="53"/>
    <cellStyle name="40% - Énfasis6 2" xfId="54"/>
    <cellStyle name="40% - Énfasis6 3" xfId="55"/>
    <cellStyle name="40% - Énfasis6 4" xfId="56"/>
    <cellStyle name="60% - Énfasis1 2" xfId="57"/>
    <cellStyle name="60% - Énfasis1 3" xfId="58"/>
    <cellStyle name="60% - Énfasis1 4" xfId="59"/>
    <cellStyle name="60% - Énfasis2 2" xfId="60"/>
    <cellStyle name="60% - Énfasis2 3" xfId="61"/>
    <cellStyle name="60% - Énfasis2 4" xfId="62"/>
    <cellStyle name="60% - Énfasis3 2" xfId="63"/>
    <cellStyle name="60% - Énfasis3 3" xfId="64"/>
    <cellStyle name="60% - Énfasis3 4" xfId="65"/>
    <cellStyle name="60% - Énfasis4 2" xfId="66"/>
    <cellStyle name="60% - Énfasis4 3" xfId="67"/>
    <cellStyle name="60% - Énfasis4 4" xfId="68"/>
    <cellStyle name="60% - Énfasis5 2" xfId="69"/>
    <cellStyle name="60% - Énfasis5 3" xfId="70"/>
    <cellStyle name="60% - Énfasis5 4" xfId="71"/>
    <cellStyle name="60% - Énfasis6 2" xfId="72"/>
    <cellStyle name="60% - Énfasis6 3" xfId="73"/>
    <cellStyle name="60% - Énfasis6 4" xfId="74"/>
    <cellStyle name="Buena 2" xfId="75"/>
    <cellStyle name="Buena 3" xfId="76"/>
    <cellStyle name="Buena 4" xfId="77"/>
    <cellStyle name="Cálculo 2" xfId="78"/>
    <cellStyle name="Cálculo 3" xfId="79"/>
    <cellStyle name="Cálculo 4" xfId="80"/>
    <cellStyle name="Celda de comprobación 2" xfId="81"/>
    <cellStyle name="Celda de comprobación 3" xfId="82"/>
    <cellStyle name="Celda de comprobación 4" xfId="83"/>
    <cellStyle name="Celda vinculada 2" xfId="84"/>
    <cellStyle name="Celda vinculada 3" xfId="85"/>
    <cellStyle name="Celda vinculada 4" xfId="86"/>
    <cellStyle name="Encabezado 4 2" xfId="87"/>
    <cellStyle name="Encabezado 4 3" xfId="88"/>
    <cellStyle name="Encabezado 4 4" xfId="89"/>
    <cellStyle name="Énfasis1 2" xfId="90"/>
    <cellStyle name="Énfasis1 3" xfId="91"/>
    <cellStyle name="Énfasis1 4" xfId="92"/>
    <cellStyle name="Énfasis2 2" xfId="93"/>
    <cellStyle name="Énfasis2 3" xfId="94"/>
    <cellStyle name="Énfasis2 4" xfId="95"/>
    <cellStyle name="Énfasis3 2" xfId="96"/>
    <cellStyle name="Énfasis3 3" xfId="97"/>
    <cellStyle name="Énfasis3 4" xfId="98"/>
    <cellStyle name="Énfasis4 2" xfId="99"/>
    <cellStyle name="Énfasis4 3" xfId="100"/>
    <cellStyle name="Énfasis4 4" xfId="101"/>
    <cellStyle name="Énfasis5 2" xfId="102"/>
    <cellStyle name="Énfasis5 3" xfId="103"/>
    <cellStyle name="Énfasis5 4" xfId="104"/>
    <cellStyle name="Énfasis6 2" xfId="105"/>
    <cellStyle name="Énfasis6 3" xfId="106"/>
    <cellStyle name="Énfasis6 4" xfId="107"/>
    <cellStyle name="Entrada 2" xfId="108"/>
    <cellStyle name="Entrada 3" xfId="109"/>
    <cellStyle name="Entrada 4" xfId="110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Incorrecto 2" xfId="111"/>
    <cellStyle name="Incorrecto 3" xfId="112"/>
    <cellStyle name="Incorrecto 4" xfId="113"/>
    <cellStyle name="Millares 11" xfId="1"/>
    <cellStyle name="Millares 13" xfId="2"/>
    <cellStyle name="Millares 14" xfId="3"/>
    <cellStyle name="Millares 2" xfId="18"/>
    <cellStyle name="Millares 2 2" xfId="114"/>
    <cellStyle name="Millares 2 3" xfId="115"/>
    <cellStyle name="Millares 2 4" xfId="116"/>
    <cellStyle name="Millares 3" xfId="117"/>
    <cellStyle name="Millares 3 2" xfId="118"/>
    <cellStyle name="Millares 3 3" xfId="119"/>
    <cellStyle name="Millares 3 4" xfId="120"/>
    <cellStyle name="Millares 3 5" xfId="208"/>
    <cellStyle name="Millares 4" xfId="4"/>
    <cellStyle name="Millares 5" xfId="121"/>
    <cellStyle name="Millares 6" xfId="192"/>
    <cellStyle name="Moneda" xfId="15" builtinId="4"/>
    <cellStyle name="Moneda 2" xfId="19"/>
    <cellStyle name="Moneda 2 2" xfId="122"/>
    <cellStyle name="Moneda 2 3" xfId="123"/>
    <cellStyle name="Moneda 2 3 2 3" xfId="195"/>
    <cellStyle name="Moneda 2 4" xfId="124"/>
    <cellStyle name="Moneda 2 5" xfId="125"/>
    <cellStyle name="Moneda 2 6" xfId="126"/>
    <cellStyle name="Moneda 2 7" xfId="127"/>
    <cellStyle name="Moneda 3" xfId="128"/>
    <cellStyle name="Moneda 3 2" xfId="129"/>
    <cellStyle name="Moneda 4" xfId="130"/>
    <cellStyle name="Moneda 4 2" xfId="131"/>
    <cellStyle name="Moneda 4 2 2" xfId="132"/>
    <cellStyle name="Moneda 4 3" xfId="133"/>
    <cellStyle name="Moneda 4 4" xfId="134"/>
    <cellStyle name="Moneda 4 5" xfId="207"/>
    <cellStyle name="Neutral 2" xfId="135"/>
    <cellStyle name="Neutral 3" xfId="136"/>
    <cellStyle name="Neutral 4" xfId="137"/>
    <cellStyle name="Normal" xfId="0" builtinId="0"/>
    <cellStyle name="Normal 11" xfId="5"/>
    <cellStyle name="Normal 13" xfId="6"/>
    <cellStyle name="Normal 14" xfId="7"/>
    <cellStyle name="Normal 16" xfId="8"/>
    <cellStyle name="Normal 17" xfId="9"/>
    <cellStyle name="Normal 19" xfId="10"/>
    <cellStyle name="Normal 2" xfId="138"/>
    <cellStyle name="Normal 2 10" xfId="191"/>
    <cellStyle name="Normal 2 11" xfId="209"/>
    <cellStyle name="Normal 2 2" xfId="16"/>
    <cellStyle name="Normal 2 2 2" xfId="139"/>
    <cellStyle name="Normal 2 2 3" xfId="140"/>
    <cellStyle name="Normal 2 3" xfId="141"/>
    <cellStyle name="Normal 2 4" xfId="142"/>
    <cellStyle name="Normal 2 5" xfId="143"/>
    <cellStyle name="Normal 2 6" xfId="144"/>
    <cellStyle name="Normal 2 7" xfId="145"/>
    <cellStyle name="Normal 2 8" xfId="146"/>
    <cellStyle name="Normal 2 9" xfId="147"/>
    <cellStyle name="Normal 2_Presupuesto Apia K49+580" xfId="148"/>
    <cellStyle name="Normal 20" xfId="11"/>
    <cellStyle name="Normal 21" xfId="12"/>
    <cellStyle name="Normal 3" xfId="149"/>
    <cellStyle name="Normal 4" xfId="13"/>
    <cellStyle name="Normal 4 2" xfId="150"/>
    <cellStyle name="Normal 4 3" xfId="151"/>
    <cellStyle name="Normal 5" xfId="152"/>
    <cellStyle name="Normal 5 2" xfId="153"/>
    <cellStyle name="Normal 5 2 2" xfId="154"/>
    <cellStyle name="Normal 5 2 3" xfId="155"/>
    <cellStyle name="Normal 5 3" xfId="156"/>
    <cellStyle name="Normal 5 4" xfId="157"/>
    <cellStyle name="Normal 5 5" xfId="158"/>
    <cellStyle name="Normal 6" xfId="159"/>
    <cellStyle name="Normal 7" xfId="160"/>
    <cellStyle name="Notas 2" xfId="161"/>
    <cellStyle name="Notas 3" xfId="162"/>
    <cellStyle name="Notas 4" xfId="163"/>
    <cellStyle name="Porcentaje" xfId="17" builtinId="5"/>
    <cellStyle name="Porcentaje 2" xfId="20"/>
    <cellStyle name="Porcentaje 4" xfId="196"/>
    <cellStyle name="Porcentual 2" xfId="14"/>
    <cellStyle name="Porcentual 2 2" xfId="164"/>
    <cellStyle name="Porcentual 2 3" xfId="165"/>
    <cellStyle name="Porcentual 2 4" xfId="166"/>
    <cellStyle name="Porcentual 3" xfId="193"/>
    <cellStyle name="Porcentual 4" xfId="194"/>
    <cellStyle name="Salida 2" xfId="167"/>
    <cellStyle name="Salida 3" xfId="168"/>
    <cellStyle name="Salida 4" xfId="169"/>
    <cellStyle name="Texto de advertencia 2" xfId="170"/>
    <cellStyle name="Texto de advertencia 3" xfId="171"/>
    <cellStyle name="Texto de advertencia 4" xfId="172"/>
    <cellStyle name="Texto explicativo 2" xfId="173"/>
    <cellStyle name="Texto explicativo 3" xfId="174"/>
    <cellStyle name="Texto explicativo 4" xfId="175"/>
    <cellStyle name="Título 1 2" xfId="176"/>
    <cellStyle name="Título 1 3" xfId="177"/>
    <cellStyle name="Título 1 4" xfId="178"/>
    <cellStyle name="Título 2 2" xfId="179"/>
    <cellStyle name="Título 2 3" xfId="180"/>
    <cellStyle name="Título 2 4" xfId="181"/>
    <cellStyle name="Título 3 2" xfId="182"/>
    <cellStyle name="Título 3 3" xfId="183"/>
    <cellStyle name="Título 3 4" xfId="184"/>
    <cellStyle name="Título 4" xfId="185"/>
    <cellStyle name="Título 5" xfId="186"/>
    <cellStyle name="Título 6" xfId="187"/>
    <cellStyle name="Total 2" xfId="188"/>
    <cellStyle name="Total 3" xfId="189"/>
    <cellStyle name="Total 4" xfId="1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19050</xdr:rowOff>
    </xdr:from>
    <xdr:to>
      <xdr:col>3</xdr:col>
      <xdr:colOff>485775</xdr:colOff>
      <xdr:row>3</xdr:row>
      <xdr:rowOff>11766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F5BBA5-8DAC-442D-9AD4-F7C55D6E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"/>
          <a:ext cx="1609725" cy="85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69\dise&#241;o\Juan%20P%20Bland&#243;n\Users\desconocido\AppData\Local\Microsoft\Windows\Temporary%20Internet%20Files\Low\Content.IE5\17C44Q1D\APU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erros de Occ_"/>
      <sheetName val="materiales ferreteria"/>
      <sheetName val="INSUMOS DEF"/>
      <sheetName val="APU ACT 2009"/>
      <sheetName val="apu resumidos"/>
      <sheetName val="CONCRETOS ARGOS"/>
      <sheetName val="VIAS"/>
      <sheetName val="TABLAS DE CALCULO"/>
      <sheetName val="armetales"/>
      <sheetName val="INSUMOS"/>
      <sheetName val="A_P_U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G7">
            <v>12840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83"/>
  <sheetViews>
    <sheetView tabSelected="1" view="pageBreakPreview" zoomScale="85" zoomScaleNormal="85" zoomScaleSheetLayoutView="85" zoomScalePageLayoutView="75" workbookViewId="0">
      <selection activeCell="J72" sqref="J72"/>
    </sheetView>
  </sheetViews>
  <sheetFormatPr baseColWidth="10" defaultRowHeight="15" x14ac:dyDescent="0.25"/>
  <cols>
    <col min="1" max="1" width="2.28515625" style="124" customWidth="1"/>
    <col min="2" max="2" width="11.7109375" style="124" bestFit="1" customWidth="1"/>
    <col min="3" max="3" width="51.28515625" style="124" customWidth="1"/>
    <col min="4" max="4" width="12.85546875" style="124" customWidth="1"/>
    <col min="5" max="5" width="15.42578125" style="124" customWidth="1"/>
    <col min="6" max="6" width="21.85546875" style="125" customWidth="1"/>
    <col min="7" max="7" width="23.7109375" style="126" bestFit="1" customWidth="1"/>
    <col min="8" max="8" width="16.7109375" style="124" bestFit="1" customWidth="1"/>
    <col min="9" max="16384" width="11.42578125" style="124"/>
  </cols>
  <sheetData>
    <row r="1" spans="2:7" ht="15.75" customHeight="1" thickBot="1" x14ac:dyDescent="0.3"/>
    <row r="2" spans="2:7" ht="72.75" customHeight="1" thickBot="1" x14ac:dyDescent="0.3">
      <c r="B2" s="210" t="s">
        <v>162</v>
      </c>
      <c r="C2" s="211"/>
      <c r="D2" s="211"/>
      <c r="E2" s="211"/>
      <c r="F2" s="211"/>
      <c r="G2" s="211"/>
    </row>
    <row r="3" spans="2:7" ht="34.5" customHeight="1" thickBot="1" x14ac:dyDescent="0.3">
      <c r="B3" s="127" t="s">
        <v>5</v>
      </c>
      <c r="C3" s="128" t="s">
        <v>6</v>
      </c>
      <c r="D3" s="128" t="s">
        <v>7</v>
      </c>
      <c r="E3" s="129" t="s">
        <v>53</v>
      </c>
      <c r="F3" s="130" t="s">
        <v>8</v>
      </c>
      <c r="G3" s="131" t="s">
        <v>9</v>
      </c>
    </row>
    <row r="4" spans="2:7" ht="28.5" customHeight="1" x14ac:dyDescent="0.25">
      <c r="B4" s="132" t="s">
        <v>62</v>
      </c>
      <c r="C4" s="133" t="s">
        <v>139</v>
      </c>
      <c r="D4" s="134"/>
      <c r="E4" s="135"/>
      <c r="F4" s="136"/>
      <c r="G4" s="137"/>
    </row>
    <row r="5" spans="2:7" ht="24" customHeight="1" x14ac:dyDescent="0.25">
      <c r="B5" s="138">
        <v>1</v>
      </c>
      <c r="C5" s="139" t="s">
        <v>14</v>
      </c>
      <c r="D5" s="140"/>
      <c r="E5" s="140"/>
      <c r="F5" s="140"/>
      <c r="G5" s="140"/>
    </row>
    <row r="6" spans="2:7" ht="20.100000000000001" customHeight="1" x14ac:dyDescent="0.25">
      <c r="B6" s="141" t="s">
        <v>10</v>
      </c>
      <c r="C6" s="142" t="s">
        <v>12</v>
      </c>
      <c r="D6" s="143" t="s">
        <v>1</v>
      </c>
      <c r="E6" s="144">
        <v>1698</v>
      </c>
      <c r="F6" s="257"/>
      <c r="G6" s="186"/>
    </row>
    <row r="7" spans="2:7" ht="20.100000000000001" customHeight="1" x14ac:dyDescent="0.25">
      <c r="B7" s="141">
        <v>1.2</v>
      </c>
      <c r="C7" s="142" t="s">
        <v>17</v>
      </c>
      <c r="D7" s="143" t="s">
        <v>1</v>
      </c>
      <c r="E7" s="144">
        <v>3359</v>
      </c>
      <c r="F7" s="258"/>
      <c r="G7" s="186"/>
    </row>
    <row r="8" spans="2:7" ht="20.100000000000001" customHeight="1" x14ac:dyDescent="0.25">
      <c r="B8" s="145">
        <v>1.3</v>
      </c>
      <c r="C8" s="146" t="s">
        <v>133</v>
      </c>
      <c r="D8" s="147" t="s">
        <v>4</v>
      </c>
      <c r="E8" s="144">
        <v>1385.3</v>
      </c>
      <c r="F8" s="258"/>
      <c r="G8" s="186"/>
    </row>
    <row r="9" spans="2:7" ht="20.100000000000001" customHeight="1" x14ac:dyDescent="0.25">
      <c r="B9" s="148">
        <v>1.4</v>
      </c>
      <c r="C9" s="142" t="s">
        <v>127</v>
      </c>
      <c r="D9" s="149" t="s">
        <v>4</v>
      </c>
      <c r="E9" s="150">
        <v>41.7</v>
      </c>
      <c r="F9" s="258"/>
      <c r="G9" s="186"/>
    </row>
    <row r="10" spans="2:7" ht="20.100000000000001" customHeight="1" x14ac:dyDescent="0.25">
      <c r="B10" s="141">
        <v>1.5</v>
      </c>
      <c r="C10" s="146" t="s">
        <v>132</v>
      </c>
      <c r="D10" s="147" t="s">
        <v>4</v>
      </c>
      <c r="E10" s="144">
        <v>304.8</v>
      </c>
      <c r="F10" s="258"/>
      <c r="G10" s="186"/>
    </row>
    <row r="11" spans="2:7" ht="20.100000000000001" customHeight="1" x14ac:dyDescent="0.25">
      <c r="B11" s="141">
        <v>1.6</v>
      </c>
      <c r="C11" s="146" t="s">
        <v>42</v>
      </c>
      <c r="D11" s="147" t="s">
        <v>2</v>
      </c>
      <c r="E11" s="144">
        <v>169.84</v>
      </c>
      <c r="F11" s="258"/>
      <c r="G11" s="186"/>
    </row>
    <row r="12" spans="2:7" ht="20.100000000000001" customHeight="1" x14ac:dyDescent="0.25">
      <c r="B12" s="141">
        <v>1.7</v>
      </c>
      <c r="C12" s="146" t="s">
        <v>15</v>
      </c>
      <c r="D12" s="147" t="s">
        <v>2</v>
      </c>
      <c r="E12" s="144">
        <v>1839.44</v>
      </c>
      <c r="F12" s="258"/>
      <c r="G12" s="186"/>
    </row>
    <row r="13" spans="2:7" ht="20.100000000000001" customHeight="1" x14ac:dyDescent="0.25">
      <c r="B13" s="141">
        <v>1.8</v>
      </c>
      <c r="C13" s="146" t="s">
        <v>43</v>
      </c>
      <c r="D13" s="147" t="s">
        <v>2</v>
      </c>
      <c r="E13" s="144">
        <v>2292.9299999999998</v>
      </c>
      <c r="F13" s="258"/>
      <c r="G13" s="186"/>
    </row>
    <row r="14" spans="2:7" ht="20.100000000000001" customHeight="1" x14ac:dyDescent="0.25">
      <c r="B14" s="141">
        <v>1.9</v>
      </c>
      <c r="C14" s="146" t="s">
        <v>21</v>
      </c>
      <c r="D14" s="147" t="s">
        <v>2</v>
      </c>
      <c r="E14" s="144">
        <v>1023.4</v>
      </c>
      <c r="F14" s="258"/>
      <c r="G14" s="186"/>
    </row>
    <row r="15" spans="2:7" ht="20.100000000000001" customHeight="1" x14ac:dyDescent="0.25">
      <c r="B15" s="151">
        <v>1.1000000000000001</v>
      </c>
      <c r="C15" s="146" t="s">
        <v>22</v>
      </c>
      <c r="D15" s="147" t="s">
        <v>2</v>
      </c>
      <c r="E15" s="144">
        <v>26.5</v>
      </c>
      <c r="F15" s="258"/>
      <c r="G15" s="186"/>
    </row>
    <row r="16" spans="2:7" ht="20.100000000000001" customHeight="1" x14ac:dyDescent="0.25">
      <c r="B16" s="152">
        <v>1.1100000000000001</v>
      </c>
      <c r="C16" s="146" t="s">
        <v>13</v>
      </c>
      <c r="D16" s="147" t="s">
        <v>2</v>
      </c>
      <c r="E16" s="144">
        <v>2276</v>
      </c>
      <c r="F16" s="258"/>
      <c r="G16" s="186"/>
    </row>
    <row r="17" spans="2:9" ht="20.100000000000001" customHeight="1" x14ac:dyDescent="0.25">
      <c r="B17" s="151">
        <v>1.1200000000000001</v>
      </c>
      <c r="C17" s="146" t="s">
        <v>135</v>
      </c>
      <c r="D17" s="147" t="s">
        <v>2</v>
      </c>
      <c r="E17" s="144">
        <v>953</v>
      </c>
      <c r="F17" s="258"/>
      <c r="G17" s="186"/>
    </row>
    <row r="18" spans="2:9" ht="20.100000000000001" customHeight="1" x14ac:dyDescent="0.25">
      <c r="B18" s="141">
        <v>1.1299999999999999</v>
      </c>
      <c r="C18" s="146" t="s">
        <v>16</v>
      </c>
      <c r="D18" s="147" t="s">
        <v>39</v>
      </c>
      <c r="E18" s="144">
        <v>40808.01</v>
      </c>
      <c r="F18" s="258"/>
      <c r="G18" s="186"/>
    </row>
    <row r="19" spans="2:9" ht="20.100000000000001" customHeight="1" x14ac:dyDescent="0.25">
      <c r="B19" s="145">
        <v>1.1399999999999999</v>
      </c>
      <c r="C19" s="146" t="s">
        <v>40</v>
      </c>
      <c r="D19" s="147" t="s">
        <v>2</v>
      </c>
      <c r="E19" s="144">
        <v>2720.53</v>
      </c>
      <c r="F19" s="258"/>
      <c r="G19" s="186"/>
    </row>
    <row r="20" spans="2:9" ht="20.100000000000001" customHeight="1" x14ac:dyDescent="0.25">
      <c r="B20" s="141">
        <v>1.1499999999999999</v>
      </c>
      <c r="C20" s="146" t="s">
        <v>117</v>
      </c>
      <c r="D20" s="147" t="s">
        <v>2</v>
      </c>
      <c r="E20" s="144">
        <v>859.74</v>
      </c>
      <c r="F20" s="258"/>
      <c r="G20" s="186"/>
    </row>
    <row r="21" spans="2:9" ht="20.100000000000001" customHeight="1" x14ac:dyDescent="0.25">
      <c r="B21" s="141">
        <v>1.1599999999999999</v>
      </c>
      <c r="C21" s="142" t="s">
        <v>134</v>
      </c>
      <c r="D21" s="143" t="s">
        <v>4</v>
      </c>
      <c r="E21" s="144">
        <v>4691.2</v>
      </c>
      <c r="F21" s="258"/>
      <c r="G21" s="186"/>
    </row>
    <row r="22" spans="2:9" ht="23.25" customHeight="1" x14ac:dyDescent="0.25">
      <c r="B22" s="153">
        <v>2</v>
      </c>
      <c r="C22" s="154" t="s">
        <v>24</v>
      </c>
      <c r="D22" s="155"/>
      <c r="E22" s="155"/>
      <c r="F22" s="187"/>
      <c r="G22" s="187"/>
    </row>
    <row r="23" spans="2:9" ht="20.100000000000001" customHeight="1" x14ac:dyDescent="0.25">
      <c r="B23" s="141" t="s">
        <v>28</v>
      </c>
      <c r="C23" s="156" t="s">
        <v>155</v>
      </c>
      <c r="D23" s="143" t="s">
        <v>1</v>
      </c>
      <c r="E23" s="144">
        <v>381</v>
      </c>
      <c r="F23" s="258"/>
      <c r="G23" s="186"/>
      <c r="H23" s="157"/>
      <c r="I23" s="157"/>
    </row>
    <row r="24" spans="2:9" ht="20.100000000000001" customHeight="1" x14ac:dyDescent="0.25">
      <c r="B24" s="141" t="s">
        <v>29</v>
      </c>
      <c r="C24" s="158" t="s">
        <v>156</v>
      </c>
      <c r="D24" s="159" t="s">
        <v>1</v>
      </c>
      <c r="E24" s="144">
        <v>728</v>
      </c>
      <c r="F24" s="258"/>
      <c r="G24" s="186"/>
      <c r="H24" s="157"/>
      <c r="I24" s="157"/>
    </row>
    <row r="25" spans="2:9" ht="20.100000000000001" customHeight="1" x14ac:dyDescent="0.25">
      <c r="B25" s="141" t="s">
        <v>30</v>
      </c>
      <c r="C25" s="158" t="s">
        <v>157</v>
      </c>
      <c r="D25" s="159" t="s">
        <v>1</v>
      </c>
      <c r="E25" s="144">
        <v>206</v>
      </c>
      <c r="F25" s="258"/>
      <c r="G25" s="186"/>
    </row>
    <row r="26" spans="2:9" ht="20.100000000000001" customHeight="1" x14ac:dyDescent="0.25">
      <c r="B26" s="141" t="s">
        <v>31</v>
      </c>
      <c r="C26" s="158" t="s">
        <v>158</v>
      </c>
      <c r="D26" s="159" t="s">
        <v>1</v>
      </c>
      <c r="E26" s="144">
        <v>221</v>
      </c>
      <c r="F26" s="258"/>
      <c r="G26" s="186"/>
    </row>
    <row r="27" spans="2:9" ht="20.100000000000001" customHeight="1" x14ac:dyDescent="0.25">
      <c r="B27" s="141" t="s">
        <v>32</v>
      </c>
      <c r="C27" s="158" t="s">
        <v>159</v>
      </c>
      <c r="D27" s="159" t="s">
        <v>1</v>
      </c>
      <c r="E27" s="144">
        <v>29</v>
      </c>
      <c r="F27" s="258"/>
      <c r="G27" s="186"/>
    </row>
    <row r="28" spans="2:9" ht="20.100000000000001" customHeight="1" x14ac:dyDescent="0.25">
      <c r="B28" s="141" t="s">
        <v>33</v>
      </c>
      <c r="C28" s="158" t="s">
        <v>160</v>
      </c>
      <c r="D28" s="159" t="s">
        <v>1</v>
      </c>
      <c r="E28" s="144">
        <v>123</v>
      </c>
      <c r="F28" s="258"/>
      <c r="G28" s="186"/>
    </row>
    <row r="29" spans="2:9" ht="20.100000000000001" customHeight="1" x14ac:dyDescent="0.25">
      <c r="B29" s="141">
        <v>2.7</v>
      </c>
      <c r="C29" s="158" t="s">
        <v>161</v>
      </c>
      <c r="D29" s="160" t="s">
        <v>1</v>
      </c>
      <c r="E29" s="144">
        <v>391</v>
      </c>
      <c r="F29" s="258"/>
      <c r="G29" s="186"/>
    </row>
    <row r="30" spans="2:9" ht="25.5" customHeight="1" x14ac:dyDescent="0.25">
      <c r="B30" s="153">
        <v>3</v>
      </c>
      <c r="C30" s="154" t="s">
        <v>18</v>
      </c>
      <c r="D30" s="155"/>
      <c r="E30" s="155"/>
      <c r="F30" s="187"/>
      <c r="G30" s="187"/>
      <c r="I30" s="161"/>
    </row>
    <row r="31" spans="2:9" ht="32.25" customHeight="1" x14ac:dyDescent="0.25">
      <c r="B31" s="145">
        <v>3.1</v>
      </c>
      <c r="C31" s="162" t="s">
        <v>111</v>
      </c>
      <c r="D31" s="147" t="s">
        <v>2</v>
      </c>
      <c r="E31" s="144">
        <v>424</v>
      </c>
      <c r="F31" s="258"/>
      <c r="G31" s="186"/>
      <c r="I31" s="161"/>
    </row>
    <row r="32" spans="2:9" ht="29.25" customHeight="1" x14ac:dyDescent="0.25">
      <c r="B32" s="145">
        <v>3.2</v>
      </c>
      <c r="C32" s="163" t="s">
        <v>126</v>
      </c>
      <c r="D32" s="147" t="s">
        <v>2</v>
      </c>
      <c r="E32" s="144">
        <v>12.51</v>
      </c>
      <c r="F32" s="258"/>
      <c r="G32" s="186"/>
      <c r="I32" s="161"/>
    </row>
    <row r="33" spans="2:9" ht="25.5" customHeight="1" x14ac:dyDescent="0.25">
      <c r="B33" s="145">
        <v>3.3</v>
      </c>
      <c r="C33" s="163" t="s">
        <v>129</v>
      </c>
      <c r="D33" s="147" t="s">
        <v>1</v>
      </c>
      <c r="E33" s="144">
        <v>193</v>
      </c>
      <c r="F33" s="258"/>
      <c r="G33" s="186"/>
      <c r="I33" s="161"/>
    </row>
    <row r="34" spans="2:9" ht="37.5" customHeight="1" x14ac:dyDescent="0.25">
      <c r="B34" s="145">
        <v>3.4</v>
      </c>
      <c r="C34" s="162" t="s">
        <v>41</v>
      </c>
      <c r="D34" s="147" t="s">
        <v>0</v>
      </c>
      <c r="E34" s="144">
        <v>64</v>
      </c>
      <c r="F34" s="258"/>
      <c r="G34" s="186"/>
      <c r="I34" s="161"/>
    </row>
    <row r="35" spans="2:9" ht="30" customHeight="1" x14ac:dyDescent="0.25">
      <c r="B35" s="145">
        <v>3.5</v>
      </c>
      <c r="C35" s="162" t="s">
        <v>119</v>
      </c>
      <c r="D35" s="147" t="s">
        <v>1</v>
      </c>
      <c r="E35" s="144">
        <v>157.02000000000001</v>
      </c>
      <c r="F35" s="258"/>
      <c r="G35" s="186"/>
    </row>
    <row r="36" spans="2:9" ht="33.75" customHeight="1" x14ac:dyDescent="0.25">
      <c r="B36" s="145">
        <v>3.6</v>
      </c>
      <c r="C36" s="162" t="s">
        <v>118</v>
      </c>
      <c r="D36" s="147" t="s">
        <v>0</v>
      </c>
      <c r="E36" s="144">
        <v>18</v>
      </c>
      <c r="F36" s="258"/>
      <c r="G36" s="186"/>
    </row>
    <row r="37" spans="2:9" ht="22.5" customHeight="1" x14ac:dyDescent="0.25">
      <c r="B37" s="145">
        <v>3.7</v>
      </c>
      <c r="C37" s="163" t="s">
        <v>38</v>
      </c>
      <c r="D37" s="147" t="s">
        <v>0</v>
      </c>
      <c r="E37" s="144">
        <v>64</v>
      </c>
      <c r="F37" s="258"/>
      <c r="G37" s="186"/>
    </row>
    <row r="38" spans="2:9" ht="21.75" customHeight="1" x14ac:dyDescent="0.25">
      <c r="B38" s="148">
        <v>3.8</v>
      </c>
      <c r="C38" s="158" t="s">
        <v>123</v>
      </c>
      <c r="D38" s="149" t="s">
        <v>3</v>
      </c>
      <c r="E38" s="150">
        <v>1</v>
      </c>
      <c r="F38" s="258"/>
      <c r="G38" s="186"/>
    </row>
    <row r="39" spans="2:9" ht="23.25" customHeight="1" x14ac:dyDescent="0.25">
      <c r="B39" s="148">
        <v>3.9</v>
      </c>
      <c r="C39" s="158" t="s">
        <v>124</v>
      </c>
      <c r="D39" s="149" t="s">
        <v>3</v>
      </c>
      <c r="E39" s="150">
        <v>5</v>
      </c>
      <c r="F39" s="258"/>
      <c r="G39" s="186"/>
    </row>
    <row r="40" spans="2:9" ht="24" customHeight="1" x14ac:dyDescent="0.25">
      <c r="B40" s="164">
        <v>3.1</v>
      </c>
      <c r="C40" s="158" t="s">
        <v>125</v>
      </c>
      <c r="D40" s="149" t="s">
        <v>0</v>
      </c>
      <c r="E40" s="150">
        <v>5</v>
      </c>
      <c r="F40" s="258"/>
      <c r="G40" s="186"/>
    </row>
    <row r="41" spans="2:9" ht="26.25" customHeight="1" x14ac:dyDescent="0.25">
      <c r="B41" s="145">
        <v>3.11</v>
      </c>
      <c r="C41" s="165" t="s">
        <v>130</v>
      </c>
      <c r="D41" s="147" t="s">
        <v>3</v>
      </c>
      <c r="E41" s="144">
        <v>1</v>
      </c>
      <c r="F41" s="258"/>
      <c r="G41" s="186"/>
    </row>
    <row r="42" spans="2:9" ht="26.25" customHeight="1" x14ac:dyDescent="0.25">
      <c r="B42" s="164">
        <v>3.12</v>
      </c>
      <c r="C42" s="165" t="s">
        <v>131</v>
      </c>
      <c r="D42" s="147" t="s">
        <v>0</v>
      </c>
      <c r="E42" s="144">
        <v>2</v>
      </c>
      <c r="F42" s="258"/>
      <c r="G42" s="186"/>
    </row>
    <row r="43" spans="2:9" ht="23.25" customHeight="1" x14ac:dyDescent="0.25">
      <c r="B43" s="145">
        <v>3.13</v>
      </c>
      <c r="C43" s="165" t="s">
        <v>27</v>
      </c>
      <c r="D43" s="166" t="s">
        <v>4</v>
      </c>
      <c r="E43" s="144">
        <v>1385.3</v>
      </c>
      <c r="F43" s="258"/>
      <c r="G43" s="186"/>
    </row>
    <row r="44" spans="2:9" ht="21.75" customHeight="1" x14ac:dyDescent="0.25">
      <c r="B44" s="164">
        <v>3.14</v>
      </c>
      <c r="C44" s="165" t="s">
        <v>128</v>
      </c>
      <c r="D44" s="166" t="s">
        <v>4</v>
      </c>
      <c r="E44" s="144">
        <v>41.7</v>
      </c>
      <c r="F44" s="258"/>
      <c r="G44" s="186"/>
    </row>
    <row r="45" spans="2:9" ht="31.5" customHeight="1" x14ac:dyDescent="0.25">
      <c r="B45" s="145">
        <v>3.15</v>
      </c>
      <c r="C45" s="162" t="s">
        <v>121</v>
      </c>
      <c r="D45" s="166" t="s">
        <v>4</v>
      </c>
      <c r="E45" s="144">
        <v>304.8</v>
      </c>
      <c r="F45" s="258"/>
      <c r="G45" s="186"/>
    </row>
    <row r="46" spans="2:9" ht="24" customHeight="1" x14ac:dyDescent="0.25">
      <c r="B46" s="164">
        <v>3.16</v>
      </c>
      <c r="C46" s="167" t="s">
        <v>136</v>
      </c>
      <c r="D46" s="166" t="s">
        <v>2</v>
      </c>
      <c r="E46" s="144">
        <v>7</v>
      </c>
      <c r="F46" s="258"/>
      <c r="G46" s="186"/>
    </row>
    <row r="47" spans="2:9" ht="20.25" customHeight="1" x14ac:dyDescent="0.25">
      <c r="B47" s="145">
        <v>3.17</v>
      </c>
      <c r="C47" s="167" t="s">
        <v>120</v>
      </c>
      <c r="D47" s="166" t="s">
        <v>1</v>
      </c>
      <c r="E47" s="144">
        <v>89</v>
      </c>
      <c r="F47" s="258"/>
      <c r="G47" s="186"/>
    </row>
    <row r="48" spans="2:9" ht="24.75" customHeight="1" x14ac:dyDescent="0.25">
      <c r="B48" s="164">
        <v>3.18</v>
      </c>
      <c r="C48" s="165" t="s">
        <v>112</v>
      </c>
      <c r="D48" s="166" t="s">
        <v>23</v>
      </c>
      <c r="E48" s="144">
        <v>25580.080000000002</v>
      </c>
      <c r="F48" s="257"/>
      <c r="G48" s="186"/>
    </row>
    <row r="49" spans="2:9" ht="23.25" customHeight="1" x14ac:dyDescent="0.25">
      <c r="B49" s="153">
        <v>4</v>
      </c>
      <c r="C49" s="154" t="s">
        <v>19</v>
      </c>
      <c r="D49" s="155"/>
      <c r="E49" s="155"/>
      <c r="F49" s="187"/>
      <c r="G49" s="187"/>
    </row>
    <row r="50" spans="2:9" ht="20.100000000000001" customHeight="1" x14ac:dyDescent="0.25">
      <c r="B50" s="141" t="s">
        <v>36</v>
      </c>
      <c r="C50" s="158" t="s">
        <v>113</v>
      </c>
      <c r="D50" s="143" t="s">
        <v>3</v>
      </c>
      <c r="E50" s="144">
        <v>55</v>
      </c>
      <c r="F50" s="258"/>
      <c r="G50" s="186"/>
    </row>
    <row r="51" spans="2:9" ht="20.100000000000001" customHeight="1" x14ac:dyDescent="0.25">
      <c r="B51" s="141" t="s">
        <v>34</v>
      </c>
      <c r="C51" s="158" t="s">
        <v>114</v>
      </c>
      <c r="D51" s="143" t="s">
        <v>3</v>
      </c>
      <c r="E51" s="144">
        <v>3</v>
      </c>
      <c r="F51" s="259"/>
      <c r="G51" s="186"/>
    </row>
    <row r="52" spans="2:9" ht="20.100000000000001" customHeight="1" x14ac:dyDescent="0.25">
      <c r="B52" s="141">
        <v>4.3</v>
      </c>
      <c r="C52" s="158" t="s">
        <v>115</v>
      </c>
      <c r="D52" s="143" t="s">
        <v>3</v>
      </c>
      <c r="E52" s="144">
        <v>23</v>
      </c>
      <c r="F52" s="259"/>
      <c r="G52" s="186"/>
    </row>
    <row r="53" spans="2:9" ht="20.100000000000001" customHeight="1" x14ac:dyDescent="0.25">
      <c r="B53" s="141" t="s">
        <v>35</v>
      </c>
      <c r="C53" s="158" t="s">
        <v>116</v>
      </c>
      <c r="D53" s="143" t="s">
        <v>3</v>
      </c>
      <c r="E53" s="144">
        <v>6</v>
      </c>
      <c r="F53" s="259"/>
      <c r="G53" s="186"/>
    </row>
    <row r="54" spans="2:9" ht="20.100000000000001" customHeight="1" x14ac:dyDescent="0.25">
      <c r="B54" s="141" t="s">
        <v>37</v>
      </c>
      <c r="C54" s="158" t="s">
        <v>122</v>
      </c>
      <c r="D54" s="143" t="s">
        <v>3</v>
      </c>
      <c r="E54" s="144">
        <v>2</v>
      </c>
      <c r="F54" s="259"/>
      <c r="G54" s="186"/>
    </row>
    <row r="55" spans="2:9" ht="22.5" customHeight="1" x14ac:dyDescent="0.25">
      <c r="B55" s="141"/>
      <c r="C55" s="216" t="s">
        <v>11</v>
      </c>
      <c r="D55" s="216"/>
      <c r="E55" s="216"/>
      <c r="F55" s="216"/>
      <c r="G55" s="188"/>
    </row>
    <row r="56" spans="2:9" ht="22.5" customHeight="1" x14ac:dyDescent="0.25">
      <c r="B56" s="141"/>
      <c r="C56" s="169"/>
      <c r="D56" s="170"/>
      <c r="E56" s="170"/>
      <c r="F56" s="171" t="s">
        <v>164</v>
      </c>
      <c r="G56" s="188" t="s">
        <v>79</v>
      </c>
    </row>
    <row r="57" spans="2:9" ht="20.100000000000001" customHeight="1" x14ac:dyDescent="0.25">
      <c r="B57" s="141"/>
      <c r="C57" s="199" t="s">
        <v>25</v>
      </c>
      <c r="D57" s="200"/>
      <c r="E57" s="201"/>
      <c r="F57" s="196"/>
      <c r="G57" s="189"/>
      <c r="I57" s="172"/>
    </row>
    <row r="58" spans="2:9" ht="20.100000000000001" customHeight="1" x14ac:dyDescent="0.25">
      <c r="B58" s="141"/>
      <c r="C58" s="199" t="s">
        <v>26</v>
      </c>
      <c r="D58" s="200"/>
      <c r="E58" s="201"/>
      <c r="F58" s="196"/>
      <c r="G58" s="190"/>
      <c r="H58" s="126"/>
    </row>
    <row r="59" spans="2:9" ht="20.100000000000001" customHeight="1" x14ac:dyDescent="0.25">
      <c r="B59" s="141"/>
      <c r="C59" s="202" t="s">
        <v>138</v>
      </c>
      <c r="D59" s="203"/>
      <c r="E59" s="204"/>
      <c r="F59" s="197"/>
      <c r="G59" s="190"/>
      <c r="H59" s="173"/>
    </row>
    <row r="60" spans="2:9" ht="20.100000000000001" customHeight="1" x14ac:dyDescent="0.25">
      <c r="B60" s="141"/>
      <c r="C60" s="199" t="s">
        <v>137</v>
      </c>
      <c r="D60" s="200"/>
      <c r="E60" s="201"/>
      <c r="F60" s="196"/>
      <c r="G60" s="190"/>
    </row>
    <row r="61" spans="2:9" ht="22.5" customHeight="1" x14ac:dyDescent="0.25">
      <c r="B61" s="141"/>
      <c r="C61" s="216" t="s">
        <v>165</v>
      </c>
      <c r="D61" s="216"/>
      <c r="E61" s="216"/>
      <c r="F61" s="216"/>
      <c r="G61" s="191"/>
    </row>
    <row r="62" spans="2:9" ht="20.100000000000001" customHeight="1" thickBot="1" x14ac:dyDescent="0.3">
      <c r="B62" s="214"/>
      <c r="C62" s="215"/>
      <c r="D62" s="215"/>
      <c r="E62" s="215"/>
      <c r="F62" s="215"/>
      <c r="G62" s="215"/>
    </row>
    <row r="63" spans="2:9" ht="39" customHeight="1" thickBot="1" x14ac:dyDescent="0.3">
      <c r="B63" s="174" t="s">
        <v>5</v>
      </c>
      <c r="C63" s="175" t="s">
        <v>6</v>
      </c>
      <c r="D63" s="175" t="s">
        <v>7</v>
      </c>
      <c r="E63" s="176" t="s">
        <v>53</v>
      </c>
      <c r="F63" s="177" t="s">
        <v>8</v>
      </c>
      <c r="G63" s="178" t="s">
        <v>9</v>
      </c>
    </row>
    <row r="64" spans="2:9" ht="25.5" customHeight="1" x14ac:dyDescent="0.25">
      <c r="B64" s="179" t="s">
        <v>140</v>
      </c>
      <c r="C64" s="180" t="s">
        <v>141</v>
      </c>
      <c r="D64" s="181"/>
      <c r="E64" s="181"/>
      <c r="F64" s="181"/>
      <c r="G64" s="181"/>
    </row>
    <row r="65" spans="2:7" ht="20.100000000000001" customHeight="1" x14ac:dyDescent="0.25">
      <c r="B65" s="141" t="s">
        <v>10</v>
      </c>
      <c r="C65" s="182" t="s">
        <v>148</v>
      </c>
      <c r="D65" s="143" t="s">
        <v>1</v>
      </c>
      <c r="E65" s="144">
        <v>381</v>
      </c>
      <c r="F65" s="257"/>
      <c r="G65" s="192"/>
    </row>
    <row r="66" spans="2:7" ht="20.100000000000001" customHeight="1" x14ac:dyDescent="0.25">
      <c r="B66" s="141" t="s">
        <v>142</v>
      </c>
      <c r="C66" s="183" t="s">
        <v>149</v>
      </c>
      <c r="D66" s="160" t="s">
        <v>1</v>
      </c>
      <c r="E66" s="144">
        <v>728</v>
      </c>
      <c r="F66" s="257"/>
      <c r="G66" s="192"/>
    </row>
    <row r="67" spans="2:7" ht="20.100000000000001" customHeight="1" x14ac:dyDescent="0.25">
      <c r="B67" s="141" t="s">
        <v>143</v>
      </c>
      <c r="C67" s="183" t="s">
        <v>150</v>
      </c>
      <c r="D67" s="160" t="s">
        <v>1</v>
      </c>
      <c r="E67" s="144">
        <v>206</v>
      </c>
      <c r="F67" s="257"/>
      <c r="G67" s="192"/>
    </row>
    <row r="68" spans="2:7" ht="20.100000000000001" customHeight="1" x14ac:dyDescent="0.25">
      <c r="B68" s="141" t="s">
        <v>144</v>
      </c>
      <c r="C68" s="183" t="s">
        <v>151</v>
      </c>
      <c r="D68" s="160" t="s">
        <v>1</v>
      </c>
      <c r="E68" s="144">
        <v>221</v>
      </c>
      <c r="F68" s="257"/>
      <c r="G68" s="192"/>
    </row>
    <row r="69" spans="2:7" ht="20.100000000000001" customHeight="1" x14ac:dyDescent="0.25">
      <c r="B69" s="141" t="s">
        <v>145</v>
      </c>
      <c r="C69" s="183" t="s">
        <v>152</v>
      </c>
      <c r="D69" s="160" t="s">
        <v>1</v>
      </c>
      <c r="E69" s="144">
        <v>29</v>
      </c>
      <c r="F69" s="257"/>
      <c r="G69" s="192"/>
    </row>
    <row r="70" spans="2:7" ht="20.100000000000001" customHeight="1" x14ac:dyDescent="0.25">
      <c r="B70" s="141" t="s">
        <v>146</v>
      </c>
      <c r="C70" s="183" t="s">
        <v>153</v>
      </c>
      <c r="D70" s="160" t="s">
        <v>1</v>
      </c>
      <c r="E70" s="144">
        <v>123</v>
      </c>
      <c r="F70" s="257"/>
      <c r="G70" s="192"/>
    </row>
    <row r="71" spans="2:7" ht="20.100000000000001" customHeight="1" x14ac:dyDescent="0.25">
      <c r="B71" s="141" t="s">
        <v>147</v>
      </c>
      <c r="C71" s="183" t="s">
        <v>154</v>
      </c>
      <c r="D71" s="160" t="s">
        <v>1</v>
      </c>
      <c r="E71" s="144">
        <v>391</v>
      </c>
      <c r="F71" s="257"/>
      <c r="G71" s="192"/>
    </row>
    <row r="72" spans="2:7" ht="24.75" customHeight="1" x14ac:dyDescent="0.25">
      <c r="B72" s="141"/>
      <c r="C72" s="216" t="s">
        <v>11</v>
      </c>
      <c r="D72" s="216"/>
      <c r="E72" s="216"/>
      <c r="F72" s="216"/>
      <c r="G72" s="188"/>
    </row>
    <row r="73" spans="2:7" ht="24.75" customHeight="1" x14ac:dyDescent="0.25">
      <c r="B73" s="141"/>
      <c r="C73" s="169"/>
      <c r="D73" s="170"/>
      <c r="E73" s="170"/>
      <c r="F73" s="171" t="s">
        <v>164</v>
      </c>
      <c r="G73" s="168" t="s">
        <v>79</v>
      </c>
    </row>
    <row r="74" spans="2:7" ht="20.100000000000001" customHeight="1" x14ac:dyDescent="0.25">
      <c r="B74" s="141"/>
      <c r="C74" s="205" t="s">
        <v>25</v>
      </c>
      <c r="D74" s="206"/>
      <c r="E74" s="207"/>
      <c r="F74" s="198"/>
      <c r="G74" s="193"/>
    </row>
    <row r="75" spans="2:7" ht="22.5" customHeight="1" x14ac:dyDescent="0.25">
      <c r="B75" s="141"/>
      <c r="C75" s="216" t="s">
        <v>166</v>
      </c>
      <c r="D75" s="216"/>
      <c r="E75" s="216"/>
      <c r="F75" s="216"/>
      <c r="G75" s="191"/>
    </row>
    <row r="76" spans="2:7" ht="20.25" customHeight="1" thickBot="1" x14ac:dyDescent="0.3">
      <c r="B76" s="184"/>
      <c r="C76" s="209"/>
      <c r="D76" s="209"/>
      <c r="E76" s="209"/>
      <c r="F76" s="209"/>
      <c r="G76" s="194"/>
    </row>
    <row r="77" spans="2:7" ht="34.5" customHeight="1" thickBot="1" x14ac:dyDescent="0.3">
      <c r="B77" s="185"/>
      <c r="C77" s="208" t="s">
        <v>163</v>
      </c>
      <c r="D77" s="208"/>
      <c r="E77" s="208"/>
      <c r="F77" s="208"/>
      <c r="G77" s="195"/>
    </row>
    <row r="78" spans="2:7" x14ac:dyDescent="0.25">
      <c r="B78" s="212"/>
      <c r="C78" s="213"/>
      <c r="D78" s="213"/>
      <c r="E78" s="213"/>
      <c r="F78" s="213"/>
      <c r="G78" s="213"/>
    </row>
    <row r="83" spans="7:7" x14ac:dyDescent="0.25">
      <c r="G83" s="172"/>
    </row>
  </sheetData>
  <sheetProtection password="EDC0" sheet="1" objects="1" scenarios="1"/>
  <mergeCells count="14">
    <mergeCell ref="C77:F77"/>
    <mergeCell ref="C76:F76"/>
    <mergeCell ref="B2:G2"/>
    <mergeCell ref="B78:G78"/>
    <mergeCell ref="B62:G62"/>
    <mergeCell ref="C72:F72"/>
    <mergeCell ref="C75:F75"/>
    <mergeCell ref="C61:F61"/>
    <mergeCell ref="C55:F55"/>
    <mergeCell ref="C57:E57"/>
    <mergeCell ref="C58:E58"/>
    <mergeCell ref="C59:E59"/>
    <mergeCell ref="C60:E60"/>
    <mergeCell ref="C74:E74"/>
  </mergeCells>
  <pageMargins left="0.39370078740157483" right="0.39370078740157483" top="0.74803149606299213" bottom="0.74803149606299213" header="0.31496062992125984" footer="0.31496062992125984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="85" zoomScaleSheetLayoutView="85" workbookViewId="0">
      <selection activeCell="E5" sqref="E5"/>
    </sheetView>
  </sheetViews>
  <sheetFormatPr baseColWidth="10" defaultRowHeight="15" x14ac:dyDescent="0.25"/>
  <cols>
    <col min="1" max="1" width="4.140625" customWidth="1"/>
    <col min="3" max="3" width="14.28515625" customWidth="1"/>
    <col min="4" max="4" width="45.7109375" customWidth="1"/>
    <col min="5" max="5" width="19.42578125" customWidth="1"/>
    <col min="6" max="6" width="16.7109375" customWidth="1"/>
    <col min="7" max="7" width="21" customWidth="1"/>
    <col min="8" max="8" width="16.42578125" customWidth="1"/>
    <col min="9" max="9" width="21" customWidth="1"/>
    <col min="10" max="10" width="20.140625" customWidth="1"/>
    <col min="11" max="11" width="42.28515625" customWidth="1"/>
    <col min="12" max="12" width="20.140625" customWidth="1"/>
    <col min="259" max="259" width="14.28515625" customWidth="1"/>
    <col min="260" max="260" width="45.7109375" customWidth="1"/>
    <col min="261" max="261" width="19.42578125" customWidth="1"/>
    <col min="262" max="262" width="16.7109375" customWidth="1"/>
    <col min="263" max="263" width="21" customWidth="1"/>
    <col min="264" max="264" width="16.42578125" customWidth="1"/>
    <col min="265" max="265" width="21" customWidth="1"/>
    <col min="266" max="266" width="20.140625" customWidth="1"/>
    <col min="267" max="267" width="42.28515625" customWidth="1"/>
    <col min="268" max="268" width="20.140625" customWidth="1"/>
    <col min="515" max="515" width="14.28515625" customWidth="1"/>
    <col min="516" max="516" width="45.7109375" customWidth="1"/>
    <col min="517" max="517" width="19.42578125" customWidth="1"/>
    <col min="518" max="518" width="16.7109375" customWidth="1"/>
    <col min="519" max="519" width="21" customWidth="1"/>
    <col min="520" max="520" width="16.42578125" customWidth="1"/>
    <col min="521" max="521" width="21" customWidth="1"/>
    <col min="522" max="522" width="20.140625" customWidth="1"/>
    <col min="523" max="523" width="42.28515625" customWidth="1"/>
    <col min="524" max="524" width="20.140625" customWidth="1"/>
    <col min="771" max="771" width="14.28515625" customWidth="1"/>
    <col min="772" max="772" width="45.7109375" customWidth="1"/>
    <col min="773" max="773" width="19.42578125" customWidth="1"/>
    <col min="774" max="774" width="16.7109375" customWidth="1"/>
    <col min="775" max="775" width="21" customWidth="1"/>
    <col min="776" max="776" width="16.42578125" customWidth="1"/>
    <col min="777" max="777" width="21" customWidth="1"/>
    <col min="778" max="778" width="20.140625" customWidth="1"/>
    <col min="779" max="779" width="42.28515625" customWidth="1"/>
    <col min="780" max="780" width="20.140625" customWidth="1"/>
    <col min="1027" max="1027" width="14.28515625" customWidth="1"/>
    <col min="1028" max="1028" width="45.7109375" customWidth="1"/>
    <col min="1029" max="1029" width="19.42578125" customWidth="1"/>
    <col min="1030" max="1030" width="16.7109375" customWidth="1"/>
    <col min="1031" max="1031" width="21" customWidth="1"/>
    <col min="1032" max="1032" width="16.42578125" customWidth="1"/>
    <col min="1033" max="1033" width="21" customWidth="1"/>
    <col min="1034" max="1034" width="20.140625" customWidth="1"/>
    <col min="1035" max="1035" width="42.28515625" customWidth="1"/>
    <col min="1036" max="1036" width="20.140625" customWidth="1"/>
    <col min="1283" max="1283" width="14.28515625" customWidth="1"/>
    <col min="1284" max="1284" width="45.7109375" customWidth="1"/>
    <col min="1285" max="1285" width="19.42578125" customWidth="1"/>
    <col min="1286" max="1286" width="16.7109375" customWidth="1"/>
    <col min="1287" max="1287" width="21" customWidth="1"/>
    <col min="1288" max="1288" width="16.42578125" customWidth="1"/>
    <col min="1289" max="1289" width="21" customWidth="1"/>
    <col min="1290" max="1290" width="20.140625" customWidth="1"/>
    <col min="1291" max="1291" width="42.28515625" customWidth="1"/>
    <col min="1292" max="1292" width="20.140625" customWidth="1"/>
    <col min="1539" max="1539" width="14.28515625" customWidth="1"/>
    <col min="1540" max="1540" width="45.7109375" customWidth="1"/>
    <col min="1541" max="1541" width="19.42578125" customWidth="1"/>
    <col min="1542" max="1542" width="16.7109375" customWidth="1"/>
    <col min="1543" max="1543" width="21" customWidth="1"/>
    <col min="1544" max="1544" width="16.42578125" customWidth="1"/>
    <col min="1545" max="1545" width="21" customWidth="1"/>
    <col min="1546" max="1546" width="20.140625" customWidth="1"/>
    <col min="1547" max="1547" width="42.28515625" customWidth="1"/>
    <col min="1548" max="1548" width="20.140625" customWidth="1"/>
    <col min="1795" max="1795" width="14.28515625" customWidth="1"/>
    <col min="1796" max="1796" width="45.7109375" customWidth="1"/>
    <col min="1797" max="1797" width="19.42578125" customWidth="1"/>
    <col min="1798" max="1798" width="16.7109375" customWidth="1"/>
    <col min="1799" max="1799" width="21" customWidth="1"/>
    <col min="1800" max="1800" width="16.42578125" customWidth="1"/>
    <col min="1801" max="1801" width="21" customWidth="1"/>
    <col min="1802" max="1802" width="20.140625" customWidth="1"/>
    <col min="1803" max="1803" width="42.28515625" customWidth="1"/>
    <col min="1804" max="1804" width="20.140625" customWidth="1"/>
    <col min="2051" max="2051" width="14.28515625" customWidth="1"/>
    <col min="2052" max="2052" width="45.7109375" customWidth="1"/>
    <col min="2053" max="2053" width="19.42578125" customWidth="1"/>
    <col min="2054" max="2054" width="16.7109375" customWidth="1"/>
    <col min="2055" max="2055" width="21" customWidth="1"/>
    <col min="2056" max="2056" width="16.42578125" customWidth="1"/>
    <col min="2057" max="2057" width="21" customWidth="1"/>
    <col min="2058" max="2058" width="20.140625" customWidth="1"/>
    <col min="2059" max="2059" width="42.28515625" customWidth="1"/>
    <col min="2060" max="2060" width="20.140625" customWidth="1"/>
    <col min="2307" max="2307" width="14.28515625" customWidth="1"/>
    <col min="2308" max="2308" width="45.7109375" customWidth="1"/>
    <col min="2309" max="2309" width="19.42578125" customWidth="1"/>
    <col min="2310" max="2310" width="16.7109375" customWidth="1"/>
    <col min="2311" max="2311" width="21" customWidth="1"/>
    <col min="2312" max="2312" width="16.42578125" customWidth="1"/>
    <col min="2313" max="2313" width="21" customWidth="1"/>
    <col min="2314" max="2314" width="20.140625" customWidth="1"/>
    <col min="2315" max="2315" width="42.28515625" customWidth="1"/>
    <col min="2316" max="2316" width="20.140625" customWidth="1"/>
    <col min="2563" max="2563" width="14.28515625" customWidth="1"/>
    <col min="2564" max="2564" width="45.7109375" customWidth="1"/>
    <col min="2565" max="2565" width="19.42578125" customWidth="1"/>
    <col min="2566" max="2566" width="16.7109375" customWidth="1"/>
    <col min="2567" max="2567" width="21" customWidth="1"/>
    <col min="2568" max="2568" width="16.42578125" customWidth="1"/>
    <col min="2569" max="2569" width="21" customWidth="1"/>
    <col min="2570" max="2570" width="20.140625" customWidth="1"/>
    <col min="2571" max="2571" width="42.28515625" customWidth="1"/>
    <col min="2572" max="2572" width="20.140625" customWidth="1"/>
    <col min="2819" max="2819" width="14.28515625" customWidth="1"/>
    <col min="2820" max="2820" width="45.7109375" customWidth="1"/>
    <col min="2821" max="2821" width="19.42578125" customWidth="1"/>
    <col min="2822" max="2822" width="16.7109375" customWidth="1"/>
    <col min="2823" max="2823" width="21" customWidth="1"/>
    <col min="2824" max="2824" width="16.42578125" customWidth="1"/>
    <col min="2825" max="2825" width="21" customWidth="1"/>
    <col min="2826" max="2826" width="20.140625" customWidth="1"/>
    <col min="2827" max="2827" width="42.28515625" customWidth="1"/>
    <col min="2828" max="2828" width="20.140625" customWidth="1"/>
    <col min="3075" max="3075" width="14.28515625" customWidth="1"/>
    <col min="3076" max="3076" width="45.7109375" customWidth="1"/>
    <col min="3077" max="3077" width="19.42578125" customWidth="1"/>
    <col min="3078" max="3078" width="16.7109375" customWidth="1"/>
    <col min="3079" max="3079" width="21" customWidth="1"/>
    <col min="3080" max="3080" width="16.42578125" customWidth="1"/>
    <col min="3081" max="3081" width="21" customWidth="1"/>
    <col min="3082" max="3082" width="20.140625" customWidth="1"/>
    <col min="3083" max="3083" width="42.28515625" customWidth="1"/>
    <col min="3084" max="3084" width="20.140625" customWidth="1"/>
    <col min="3331" max="3331" width="14.28515625" customWidth="1"/>
    <col min="3332" max="3332" width="45.7109375" customWidth="1"/>
    <col min="3333" max="3333" width="19.42578125" customWidth="1"/>
    <col min="3334" max="3334" width="16.7109375" customWidth="1"/>
    <col min="3335" max="3335" width="21" customWidth="1"/>
    <col min="3336" max="3336" width="16.42578125" customWidth="1"/>
    <col min="3337" max="3337" width="21" customWidth="1"/>
    <col min="3338" max="3338" width="20.140625" customWidth="1"/>
    <col min="3339" max="3339" width="42.28515625" customWidth="1"/>
    <col min="3340" max="3340" width="20.140625" customWidth="1"/>
    <col min="3587" max="3587" width="14.28515625" customWidth="1"/>
    <col min="3588" max="3588" width="45.7109375" customWidth="1"/>
    <col min="3589" max="3589" width="19.42578125" customWidth="1"/>
    <col min="3590" max="3590" width="16.7109375" customWidth="1"/>
    <col min="3591" max="3591" width="21" customWidth="1"/>
    <col min="3592" max="3592" width="16.42578125" customWidth="1"/>
    <col min="3593" max="3593" width="21" customWidth="1"/>
    <col min="3594" max="3594" width="20.140625" customWidth="1"/>
    <col min="3595" max="3595" width="42.28515625" customWidth="1"/>
    <col min="3596" max="3596" width="20.140625" customWidth="1"/>
    <col min="3843" max="3843" width="14.28515625" customWidth="1"/>
    <col min="3844" max="3844" width="45.7109375" customWidth="1"/>
    <col min="3845" max="3845" width="19.42578125" customWidth="1"/>
    <col min="3846" max="3846" width="16.7109375" customWidth="1"/>
    <col min="3847" max="3847" width="21" customWidth="1"/>
    <col min="3848" max="3848" width="16.42578125" customWidth="1"/>
    <col min="3849" max="3849" width="21" customWidth="1"/>
    <col min="3850" max="3850" width="20.140625" customWidth="1"/>
    <col min="3851" max="3851" width="42.28515625" customWidth="1"/>
    <col min="3852" max="3852" width="20.140625" customWidth="1"/>
    <col min="4099" max="4099" width="14.28515625" customWidth="1"/>
    <col min="4100" max="4100" width="45.7109375" customWidth="1"/>
    <col min="4101" max="4101" width="19.42578125" customWidth="1"/>
    <col min="4102" max="4102" width="16.7109375" customWidth="1"/>
    <col min="4103" max="4103" width="21" customWidth="1"/>
    <col min="4104" max="4104" width="16.42578125" customWidth="1"/>
    <col min="4105" max="4105" width="21" customWidth="1"/>
    <col min="4106" max="4106" width="20.140625" customWidth="1"/>
    <col min="4107" max="4107" width="42.28515625" customWidth="1"/>
    <col min="4108" max="4108" width="20.140625" customWidth="1"/>
    <col min="4355" max="4355" width="14.28515625" customWidth="1"/>
    <col min="4356" max="4356" width="45.7109375" customWidth="1"/>
    <col min="4357" max="4357" width="19.42578125" customWidth="1"/>
    <col min="4358" max="4358" width="16.7109375" customWidth="1"/>
    <col min="4359" max="4359" width="21" customWidth="1"/>
    <col min="4360" max="4360" width="16.42578125" customWidth="1"/>
    <col min="4361" max="4361" width="21" customWidth="1"/>
    <col min="4362" max="4362" width="20.140625" customWidth="1"/>
    <col min="4363" max="4363" width="42.28515625" customWidth="1"/>
    <col min="4364" max="4364" width="20.140625" customWidth="1"/>
    <col min="4611" max="4611" width="14.28515625" customWidth="1"/>
    <col min="4612" max="4612" width="45.7109375" customWidth="1"/>
    <col min="4613" max="4613" width="19.42578125" customWidth="1"/>
    <col min="4614" max="4614" width="16.7109375" customWidth="1"/>
    <col min="4615" max="4615" width="21" customWidth="1"/>
    <col min="4616" max="4616" width="16.42578125" customWidth="1"/>
    <col min="4617" max="4617" width="21" customWidth="1"/>
    <col min="4618" max="4618" width="20.140625" customWidth="1"/>
    <col min="4619" max="4619" width="42.28515625" customWidth="1"/>
    <col min="4620" max="4620" width="20.140625" customWidth="1"/>
    <col min="4867" max="4867" width="14.28515625" customWidth="1"/>
    <col min="4868" max="4868" width="45.7109375" customWidth="1"/>
    <col min="4869" max="4869" width="19.42578125" customWidth="1"/>
    <col min="4870" max="4870" width="16.7109375" customWidth="1"/>
    <col min="4871" max="4871" width="21" customWidth="1"/>
    <col min="4872" max="4872" width="16.42578125" customWidth="1"/>
    <col min="4873" max="4873" width="21" customWidth="1"/>
    <col min="4874" max="4874" width="20.140625" customWidth="1"/>
    <col min="4875" max="4875" width="42.28515625" customWidth="1"/>
    <col min="4876" max="4876" width="20.140625" customWidth="1"/>
    <col min="5123" max="5123" width="14.28515625" customWidth="1"/>
    <col min="5124" max="5124" width="45.7109375" customWidth="1"/>
    <col min="5125" max="5125" width="19.42578125" customWidth="1"/>
    <col min="5126" max="5126" width="16.7109375" customWidth="1"/>
    <col min="5127" max="5127" width="21" customWidth="1"/>
    <col min="5128" max="5128" width="16.42578125" customWidth="1"/>
    <col min="5129" max="5129" width="21" customWidth="1"/>
    <col min="5130" max="5130" width="20.140625" customWidth="1"/>
    <col min="5131" max="5131" width="42.28515625" customWidth="1"/>
    <col min="5132" max="5132" width="20.140625" customWidth="1"/>
    <col min="5379" max="5379" width="14.28515625" customWidth="1"/>
    <col min="5380" max="5380" width="45.7109375" customWidth="1"/>
    <col min="5381" max="5381" width="19.42578125" customWidth="1"/>
    <col min="5382" max="5382" width="16.7109375" customWidth="1"/>
    <col min="5383" max="5383" width="21" customWidth="1"/>
    <col min="5384" max="5384" width="16.42578125" customWidth="1"/>
    <col min="5385" max="5385" width="21" customWidth="1"/>
    <col min="5386" max="5386" width="20.140625" customWidth="1"/>
    <col min="5387" max="5387" width="42.28515625" customWidth="1"/>
    <col min="5388" max="5388" width="20.140625" customWidth="1"/>
    <col min="5635" max="5635" width="14.28515625" customWidth="1"/>
    <col min="5636" max="5636" width="45.7109375" customWidth="1"/>
    <col min="5637" max="5637" width="19.42578125" customWidth="1"/>
    <col min="5638" max="5638" width="16.7109375" customWidth="1"/>
    <col min="5639" max="5639" width="21" customWidth="1"/>
    <col min="5640" max="5640" width="16.42578125" customWidth="1"/>
    <col min="5641" max="5641" width="21" customWidth="1"/>
    <col min="5642" max="5642" width="20.140625" customWidth="1"/>
    <col min="5643" max="5643" width="42.28515625" customWidth="1"/>
    <col min="5644" max="5644" width="20.140625" customWidth="1"/>
    <col min="5891" max="5891" width="14.28515625" customWidth="1"/>
    <col min="5892" max="5892" width="45.7109375" customWidth="1"/>
    <col min="5893" max="5893" width="19.42578125" customWidth="1"/>
    <col min="5894" max="5894" width="16.7109375" customWidth="1"/>
    <col min="5895" max="5895" width="21" customWidth="1"/>
    <col min="5896" max="5896" width="16.42578125" customWidth="1"/>
    <col min="5897" max="5897" width="21" customWidth="1"/>
    <col min="5898" max="5898" width="20.140625" customWidth="1"/>
    <col min="5899" max="5899" width="42.28515625" customWidth="1"/>
    <col min="5900" max="5900" width="20.140625" customWidth="1"/>
    <col min="6147" max="6147" width="14.28515625" customWidth="1"/>
    <col min="6148" max="6148" width="45.7109375" customWidth="1"/>
    <col min="6149" max="6149" width="19.42578125" customWidth="1"/>
    <col min="6150" max="6150" width="16.7109375" customWidth="1"/>
    <col min="6151" max="6151" width="21" customWidth="1"/>
    <col min="6152" max="6152" width="16.42578125" customWidth="1"/>
    <col min="6153" max="6153" width="21" customWidth="1"/>
    <col min="6154" max="6154" width="20.140625" customWidth="1"/>
    <col min="6155" max="6155" width="42.28515625" customWidth="1"/>
    <col min="6156" max="6156" width="20.140625" customWidth="1"/>
    <col min="6403" max="6403" width="14.28515625" customWidth="1"/>
    <col min="6404" max="6404" width="45.7109375" customWidth="1"/>
    <col min="6405" max="6405" width="19.42578125" customWidth="1"/>
    <col min="6406" max="6406" width="16.7109375" customWidth="1"/>
    <col min="6407" max="6407" width="21" customWidth="1"/>
    <col min="6408" max="6408" width="16.42578125" customWidth="1"/>
    <col min="6409" max="6409" width="21" customWidth="1"/>
    <col min="6410" max="6410" width="20.140625" customWidth="1"/>
    <col min="6411" max="6411" width="42.28515625" customWidth="1"/>
    <col min="6412" max="6412" width="20.140625" customWidth="1"/>
    <col min="6659" max="6659" width="14.28515625" customWidth="1"/>
    <col min="6660" max="6660" width="45.7109375" customWidth="1"/>
    <col min="6661" max="6661" width="19.42578125" customWidth="1"/>
    <col min="6662" max="6662" width="16.7109375" customWidth="1"/>
    <col min="6663" max="6663" width="21" customWidth="1"/>
    <col min="6664" max="6664" width="16.42578125" customWidth="1"/>
    <col min="6665" max="6665" width="21" customWidth="1"/>
    <col min="6666" max="6666" width="20.140625" customWidth="1"/>
    <col min="6667" max="6667" width="42.28515625" customWidth="1"/>
    <col min="6668" max="6668" width="20.140625" customWidth="1"/>
    <col min="6915" max="6915" width="14.28515625" customWidth="1"/>
    <col min="6916" max="6916" width="45.7109375" customWidth="1"/>
    <col min="6917" max="6917" width="19.42578125" customWidth="1"/>
    <col min="6918" max="6918" width="16.7109375" customWidth="1"/>
    <col min="6919" max="6919" width="21" customWidth="1"/>
    <col min="6920" max="6920" width="16.42578125" customWidth="1"/>
    <col min="6921" max="6921" width="21" customWidth="1"/>
    <col min="6922" max="6922" width="20.140625" customWidth="1"/>
    <col min="6923" max="6923" width="42.28515625" customWidth="1"/>
    <col min="6924" max="6924" width="20.140625" customWidth="1"/>
    <col min="7171" max="7171" width="14.28515625" customWidth="1"/>
    <col min="7172" max="7172" width="45.7109375" customWidth="1"/>
    <col min="7173" max="7173" width="19.42578125" customWidth="1"/>
    <col min="7174" max="7174" width="16.7109375" customWidth="1"/>
    <col min="7175" max="7175" width="21" customWidth="1"/>
    <col min="7176" max="7176" width="16.42578125" customWidth="1"/>
    <col min="7177" max="7177" width="21" customWidth="1"/>
    <col min="7178" max="7178" width="20.140625" customWidth="1"/>
    <col min="7179" max="7179" width="42.28515625" customWidth="1"/>
    <col min="7180" max="7180" width="20.140625" customWidth="1"/>
    <col min="7427" max="7427" width="14.28515625" customWidth="1"/>
    <col min="7428" max="7428" width="45.7109375" customWidth="1"/>
    <col min="7429" max="7429" width="19.42578125" customWidth="1"/>
    <col min="7430" max="7430" width="16.7109375" customWidth="1"/>
    <col min="7431" max="7431" width="21" customWidth="1"/>
    <col min="7432" max="7432" width="16.42578125" customWidth="1"/>
    <col min="7433" max="7433" width="21" customWidth="1"/>
    <col min="7434" max="7434" width="20.140625" customWidth="1"/>
    <col min="7435" max="7435" width="42.28515625" customWidth="1"/>
    <col min="7436" max="7436" width="20.140625" customWidth="1"/>
    <col min="7683" max="7683" width="14.28515625" customWidth="1"/>
    <col min="7684" max="7684" width="45.7109375" customWidth="1"/>
    <col min="7685" max="7685" width="19.42578125" customWidth="1"/>
    <col min="7686" max="7686" width="16.7109375" customWidth="1"/>
    <col min="7687" max="7687" width="21" customWidth="1"/>
    <col min="7688" max="7688" width="16.42578125" customWidth="1"/>
    <col min="7689" max="7689" width="21" customWidth="1"/>
    <col min="7690" max="7690" width="20.140625" customWidth="1"/>
    <col min="7691" max="7691" width="42.28515625" customWidth="1"/>
    <col min="7692" max="7692" width="20.140625" customWidth="1"/>
    <col min="7939" max="7939" width="14.28515625" customWidth="1"/>
    <col min="7940" max="7940" width="45.7109375" customWidth="1"/>
    <col min="7941" max="7941" width="19.42578125" customWidth="1"/>
    <col min="7942" max="7942" width="16.7109375" customWidth="1"/>
    <col min="7943" max="7943" width="21" customWidth="1"/>
    <col min="7944" max="7944" width="16.42578125" customWidth="1"/>
    <col min="7945" max="7945" width="21" customWidth="1"/>
    <col min="7946" max="7946" width="20.140625" customWidth="1"/>
    <col min="7947" max="7947" width="42.28515625" customWidth="1"/>
    <col min="7948" max="7948" width="20.140625" customWidth="1"/>
    <col min="8195" max="8195" width="14.28515625" customWidth="1"/>
    <col min="8196" max="8196" width="45.7109375" customWidth="1"/>
    <col min="8197" max="8197" width="19.42578125" customWidth="1"/>
    <col min="8198" max="8198" width="16.7109375" customWidth="1"/>
    <col min="8199" max="8199" width="21" customWidth="1"/>
    <col min="8200" max="8200" width="16.42578125" customWidth="1"/>
    <col min="8201" max="8201" width="21" customWidth="1"/>
    <col min="8202" max="8202" width="20.140625" customWidth="1"/>
    <col min="8203" max="8203" width="42.28515625" customWidth="1"/>
    <col min="8204" max="8204" width="20.140625" customWidth="1"/>
    <col min="8451" max="8451" width="14.28515625" customWidth="1"/>
    <col min="8452" max="8452" width="45.7109375" customWidth="1"/>
    <col min="8453" max="8453" width="19.42578125" customWidth="1"/>
    <col min="8454" max="8454" width="16.7109375" customWidth="1"/>
    <col min="8455" max="8455" width="21" customWidth="1"/>
    <col min="8456" max="8456" width="16.42578125" customWidth="1"/>
    <col min="8457" max="8457" width="21" customWidth="1"/>
    <col min="8458" max="8458" width="20.140625" customWidth="1"/>
    <col min="8459" max="8459" width="42.28515625" customWidth="1"/>
    <col min="8460" max="8460" width="20.140625" customWidth="1"/>
    <col min="8707" max="8707" width="14.28515625" customWidth="1"/>
    <col min="8708" max="8708" width="45.7109375" customWidth="1"/>
    <col min="8709" max="8709" width="19.42578125" customWidth="1"/>
    <col min="8710" max="8710" width="16.7109375" customWidth="1"/>
    <col min="8711" max="8711" width="21" customWidth="1"/>
    <col min="8712" max="8712" width="16.42578125" customWidth="1"/>
    <col min="8713" max="8713" width="21" customWidth="1"/>
    <col min="8714" max="8714" width="20.140625" customWidth="1"/>
    <col min="8715" max="8715" width="42.28515625" customWidth="1"/>
    <col min="8716" max="8716" width="20.140625" customWidth="1"/>
    <col min="8963" max="8963" width="14.28515625" customWidth="1"/>
    <col min="8964" max="8964" width="45.7109375" customWidth="1"/>
    <col min="8965" max="8965" width="19.42578125" customWidth="1"/>
    <col min="8966" max="8966" width="16.7109375" customWidth="1"/>
    <col min="8967" max="8967" width="21" customWidth="1"/>
    <col min="8968" max="8968" width="16.42578125" customWidth="1"/>
    <col min="8969" max="8969" width="21" customWidth="1"/>
    <col min="8970" max="8970" width="20.140625" customWidth="1"/>
    <col min="8971" max="8971" width="42.28515625" customWidth="1"/>
    <col min="8972" max="8972" width="20.140625" customWidth="1"/>
    <col min="9219" max="9219" width="14.28515625" customWidth="1"/>
    <col min="9220" max="9220" width="45.7109375" customWidth="1"/>
    <col min="9221" max="9221" width="19.42578125" customWidth="1"/>
    <col min="9222" max="9222" width="16.7109375" customWidth="1"/>
    <col min="9223" max="9223" width="21" customWidth="1"/>
    <col min="9224" max="9224" width="16.42578125" customWidth="1"/>
    <col min="9225" max="9225" width="21" customWidth="1"/>
    <col min="9226" max="9226" width="20.140625" customWidth="1"/>
    <col min="9227" max="9227" width="42.28515625" customWidth="1"/>
    <col min="9228" max="9228" width="20.140625" customWidth="1"/>
    <col min="9475" max="9475" width="14.28515625" customWidth="1"/>
    <col min="9476" max="9476" width="45.7109375" customWidth="1"/>
    <col min="9477" max="9477" width="19.42578125" customWidth="1"/>
    <col min="9478" max="9478" width="16.7109375" customWidth="1"/>
    <col min="9479" max="9479" width="21" customWidth="1"/>
    <col min="9480" max="9480" width="16.42578125" customWidth="1"/>
    <col min="9481" max="9481" width="21" customWidth="1"/>
    <col min="9482" max="9482" width="20.140625" customWidth="1"/>
    <col min="9483" max="9483" width="42.28515625" customWidth="1"/>
    <col min="9484" max="9484" width="20.140625" customWidth="1"/>
    <col min="9731" max="9731" width="14.28515625" customWidth="1"/>
    <col min="9732" max="9732" width="45.7109375" customWidth="1"/>
    <col min="9733" max="9733" width="19.42578125" customWidth="1"/>
    <col min="9734" max="9734" width="16.7109375" customWidth="1"/>
    <col min="9735" max="9735" width="21" customWidth="1"/>
    <col min="9736" max="9736" width="16.42578125" customWidth="1"/>
    <col min="9737" max="9737" width="21" customWidth="1"/>
    <col min="9738" max="9738" width="20.140625" customWidth="1"/>
    <col min="9739" max="9739" width="42.28515625" customWidth="1"/>
    <col min="9740" max="9740" width="20.140625" customWidth="1"/>
    <col min="9987" max="9987" width="14.28515625" customWidth="1"/>
    <col min="9988" max="9988" width="45.7109375" customWidth="1"/>
    <col min="9989" max="9989" width="19.42578125" customWidth="1"/>
    <col min="9990" max="9990" width="16.7109375" customWidth="1"/>
    <col min="9991" max="9991" width="21" customWidth="1"/>
    <col min="9992" max="9992" width="16.42578125" customWidth="1"/>
    <col min="9993" max="9993" width="21" customWidth="1"/>
    <col min="9994" max="9994" width="20.140625" customWidth="1"/>
    <col min="9995" max="9995" width="42.28515625" customWidth="1"/>
    <col min="9996" max="9996" width="20.140625" customWidth="1"/>
    <col min="10243" max="10243" width="14.28515625" customWidth="1"/>
    <col min="10244" max="10244" width="45.7109375" customWidth="1"/>
    <col min="10245" max="10245" width="19.42578125" customWidth="1"/>
    <col min="10246" max="10246" width="16.7109375" customWidth="1"/>
    <col min="10247" max="10247" width="21" customWidth="1"/>
    <col min="10248" max="10248" width="16.42578125" customWidth="1"/>
    <col min="10249" max="10249" width="21" customWidth="1"/>
    <col min="10250" max="10250" width="20.140625" customWidth="1"/>
    <col min="10251" max="10251" width="42.28515625" customWidth="1"/>
    <col min="10252" max="10252" width="20.140625" customWidth="1"/>
    <col min="10499" max="10499" width="14.28515625" customWidth="1"/>
    <col min="10500" max="10500" width="45.7109375" customWidth="1"/>
    <col min="10501" max="10501" width="19.42578125" customWidth="1"/>
    <col min="10502" max="10502" width="16.7109375" customWidth="1"/>
    <col min="10503" max="10503" width="21" customWidth="1"/>
    <col min="10504" max="10504" width="16.42578125" customWidth="1"/>
    <col min="10505" max="10505" width="21" customWidth="1"/>
    <col min="10506" max="10506" width="20.140625" customWidth="1"/>
    <col min="10507" max="10507" width="42.28515625" customWidth="1"/>
    <col min="10508" max="10508" width="20.140625" customWidth="1"/>
    <col min="10755" max="10755" width="14.28515625" customWidth="1"/>
    <col min="10756" max="10756" width="45.7109375" customWidth="1"/>
    <col min="10757" max="10757" width="19.42578125" customWidth="1"/>
    <col min="10758" max="10758" width="16.7109375" customWidth="1"/>
    <col min="10759" max="10759" width="21" customWidth="1"/>
    <col min="10760" max="10760" width="16.42578125" customWidth="1"/>
    <col min="10761" max="10761" width="21" customWidth="1"/>
    <col min="10762" max="10762" width="20.140625" customWidth="1"/>
    <col min="10763" max="10763" width="42.28515625" customWidth="1"/>
    <col min="10764" max="10764" width="20.140625" customWidth="1"/>
    <col min="11011" max="11011" width="14.28515625" customWidth="1"/>
    <col min="11012" max="11012" width="45.7109375" customWidth="1"/>
    <col min="11013" max="11013" width="19.42578125" customWidth="1"/>
    <col min="11014" max="11014" width="16.7109375" customWidth="1"/>
    <col min="11015" max="11015" width="21" customWidth="1"/>
    <col min="11016" max="11016" width="16.42578125" customWidth="1"/>
    <col min="11017" max="11017" width="21" customWidth="1"/>
    <col min="11018" max="11018" width="20.140625" customWidth="1"/>
    <col min="11019" max="11019" width="42.28515625" customWidth="1"/>
    <col min="11020" max="11020" width="20.140625" customWidth="1"/>
    <col min="11267" max="11267" width="14.28515625" customWidth="1"/>
    <col min="11268" max="11268" width="45.7109375" customWidth="1"/>
    <col min="11269" max="11269" width="19.42578125" customWidth="1"/>
    <col min="11270" max="11270" width="16.7109375" customWidth="1"/>
    <col min="11271" max="11271" width="21" customWidth="1"/>
    <col min="11272" max="11272" width="16.42578125" customWidth="1"/>
    <col min="11273" max="11273" width="21" customWidth="1"/>
    <col min="11274" max="11274" width="20.140625" customWidth="1"/>
    <col min="11275" max="11275" width="42.28515625" customWidth="1"/>
    <col min="11276" max="11276" width="20.140625" customWidth="1"/>
    <col min="11523" max="11523" width="14.28515625" customWidth="1"/>
    <col min="11524" max="11524" width="45.7109375" customWidth="1"/>
    <col min="11525" max="11525" width="19.42578125" customWidth="1"/>
    <col min="11526" max="11526" width="16.7109375" customWidth="1"/>
    <col min="11527" max="11527" width="21" customWidth="1"/>
    <col min="11528" max="11528" width="16.42578125" customWidth="1"/>
    <col min="11529" max="11529" width="21" customWidth="1"/>
    <col min="11530" max="11530" width="20.140625" customWidth="1"/>
    <col min="11531" max="11531" width="42.28515625" customWidth="1"/>
    <col min="11532" max="11532" width="20.140625" customWidth="1"/>
    <col min="11779" max="11779" width="14.28515625" customWidth="1"/>
    <col min="11780" max="11780" width="45.7109375" customWidth="1"/>
    <col min="11781" max="11781" width="19.42578125" customWidth="1"/>
    <col min="11782" max="11782" width="16.7109375" customWidth="1"/>
    <col min="11783" max="11783" width="21" customWidth="1"/>
    <col min="11784" max="11784" width="16.42578125" customWidth="1"/>
    <col min="11785" max="11785" width="21" customWidth="1"/>
    <col min="11786" max="11786" width="20.140625" customWidth="1"/>
    <col min="11787" max="11787" width="42.28515625" customWidth="1"/>
    <col min="11788" max="11788" width="20.140625" customWidth="1"/>
    <col min="12035" max="12035" width="14.28515625" customWidth="1"/>
    <col min="12036" max="12036" width="45.7109375" customWidth="1"/>
    <col min="12037" max="12037" width="19.42578125" customWidth="1"/>
    <col min="12038" max="12038" width="16.7109375" customWidth="1"/>
    <col min="12039" max="12039" width="21" customWidth="1"/>
    <col min="12040" max="12040" width="16.42578125" customWidth="1"/>
    <col min="12041" max="12041" width="21" customWidth="1"/>
    <col min="12042" max="12042" width="20.140625" customWidth="1"/>
    <col min="12043" max="12043" width="42.28515625" customWidth="1"/>
    <col min="12044" max="12044" width="20.140625" customWidth="1"/>
    <col min="12291" max="12291" width="14.28515625" customWidth="1"/>
    <col min="12292" max="12292" width="45.7109375" customWidth="1"/>
    <col min="12293" max="12293" width="19.42578125" customWidth="1"/>
    <col min="12294" max="12294" width="16.7109375" customWidth="1"/>
    <col min="12295" max="12295" width="21" customWidth="1"/>
    <col min="12296" max="12296" width="16.42578125" customWidth="1"/>
    <col min="12297" max="12297" width="21" customWidth="1"/>
    <col min="12298" max="12298" width="20.140625" customWidth="1"/>
    <col min="12299" max="12299" width="42.28515625" customWidth="1"/>
    <col min="12300" max="12300" width="20.140625" customWidth="1"/>
    <col min="12547" max="12547" width="14.28515625" customWidth="1"/>
    <col min="12548" max="12548" width="45.7109375" customWidth="1"/>
    <col min="12549" max="12549" width="19.42578125" customWidth="1"/>
    <col min="12550" max="12550" width="16.7109375" customWidth="1"/>
    <col min="12551" max="12551" width="21" customWidth="1"/>
    <col min="12552" max="12552" width="16.42578125" customWidth="1"/>
    <col min="12553" max="12553" width="21" customWidth="1"/>
    <col min="12554" max="12554" width="20.140625" customWidth="1"/>
    <col min="12555" max="12555" width="42.28515625" customWidth="1"/>
    <col min="12556" max="12556" width="20.140625" customWidth="1"/>
    <col min="12803" max="12803" width="14.28515625" customWidth="1"/>
    <col min="12804" max="12804" width="45.7109375" customWidth="1"/>
    <col min="12805" max="12805" width="19.42578125" customWidth="1"/>
    <col min="12806" max="12806" width="16.7109375" customWidth="1"/>
    <col min="12807" max="12807" width="21" customWidth="1"/>
    <col min="12808" max="12808" width="16.42578125" customWidth="1"/>
    <col min="12809" max="12809" width="21" customWidth="1"/>
    <col min="12810" max="12810" width="20.140625" customWidth="1"/>
    <col min="12811" max="12811" width="42.28515625" customWidth="1"/>
    <col min="12812" max="12812" width="20.140625" customWidth="1"/>
    <col min="13059" max="13059" width="14.28515625" customWidth="1"/>
    <col min="13060" max="13060" width="45.7109375" customWidth="1"/>
    <col min="13061" max="13061" width="19.42578125" customWidth="1"/>
    <col min="13062" max="13062" width="16.7109375" customWidth="1"/>
    <col min="13063" max="13063" width="21" customWidth="1"/>
    <col min="13064" max="13064" width="16.42578125" customWidth="1"/>
    <col min="13065" max="13065" width="21" customWidth="1"/>
    <col min="13066" max="13066" width="20.140625" customWidth="1"/>
    <col min="13067" max="13067" width="42.28515625" customWidth="1"/>
    <col min="13068" max="13068" width="20.140625" customWidth="1"/>
    <col min="13315" max="13315" width="14.28515625" customWidth="1"/>
    <col min="13316" max="13316" width="45.7109375" customWidth="1"/>
    <col min="13317" max="13317" width="19.42578125" customWidth="1"/>
    <col min="13318" max="13318" width="16.7109375" customWidth="1"/>
    <col min="13319" max="13319" width="21" customWidth="1"/>
    <col min="13320" max="13320" width="16.42578125" customWidth="1"/>
    <col min="13321" max="13321" width="21" customWidth="1"/>
    <col min="13322" max="13322" width="20.140625" customWidth="1"/>
    <col min="13323" max="13323" width="42.28515625" customWidth="1"/>
    <col min="13324" max="13324" width="20.140625" customWidth="1"/>
    <col min="13571" max="13571" width="14.28515625" customWidth="1"/>
    <col min="13572" max="13572" width="45.7109375" customWidth="1"/>
    <col min="13573" max="13573" width="19.42578125" customWidth="1"/>
    <col min="13574" max="13574" width="16.7109375" customWidth="1"/>
    <col min="13575" max="13575" width="21" customWidth="1"/>
    <col min="13576" max="13576" width="16.42578125" customWidth="1"/>
    <col min="13577" max="13577" width="21" customWidth="1"/>
    <col min="13578" max="13578" width="20.140625" customWidth="1"/>
    <col min="13579" max="13579" width="42.28515625" customWidth="1"/>
    <col min="13580" max="13580" width="20.140625" customWidth="1"/>
    <col min="13827" max="13827" width="14.28515625" customWidth="1"/>
    <col min="13828" max="13828" width="45.7109375" customWidth="1"/>
    <col min="13829" max="13829" width="19.42578125" customWidth="1"/>
    <col min="13830" max="13830" width="16.7109375" customWidth="1"/>
    <col min="13831" max="13831" width="21" customWidth="1"/>
    <col min="13832" max="13832" width="16.42578125" customWidth="1"/>
    <col min="13833" max="13833" width="21" customWidth="1"/>
    <col min="13834" max="13834" width="20.140625" customWidth="1"/>
    <col min="13835" max="13835" width="42.28515625" customWidth="1"/>
    <col min="13836" max="13836" width="20.140625" customWidth="1"/>
    <col min="14083" max="14083" width="14.28515625" customWidth="1"/>
    <col min="14084" max="14084" width="45.7109375" customWidth="1"/>
    <col min="14085" max="14085" width="19.42578125" customWidth="1"/>
    <col min="14086" max="14086" width="16.7109375" customWidth="1"/>
    <col min="14087" max="14087" width="21" customWidth="1"/>
    <col min="14088" max="14088" width="16.42578125" customWidth="1"/>
    <col min="14089" max="14089" width="21" customWidth="1"/>
    <col min="14090" max="14090" width="20.140625" customWidth="1"/>
    <col min="14091" max="14091" width="42.28515625" customWidth="1"/>
    <col min="14092" max="14092" width="20.140625" customWidth="1"/>
    <col min="14339" max="14339" width="14.28515625" customWidth="1"/>
    <col min="14340" max="14340" width="45.7109375" customWidth="1"/>
    <col min="14341" max="14341" width="19.42578125" customWidth="1"/>
    <col min="14342" max="14342" width="16.7109375" customWidth="1"/>
    <col min="14343" max="14343" width="21" customWidth="1"/>
    <col min="14344" max="14344" width="16.42578125" customWidth="1"/>
    <col min="14345" max="14345" width="21" customWidth="1"/>
    <col min="14346" max="14346" width="20.140625" customWidth="1"/>
    <col min="14347" max="14347" width="42.28515625" customWidth="1"/>
    <col min="14348" max="14348" width="20.140625" customWidth="1"/>
    <col min="14595" max="14595" width="14.28515625" customWidth="1"/>
    <col min="14596" max="14596" width="45.7109375" customWidth="1"/>
    <col min="14597" max="14597" width="19.42578125" customWidth="1"/>
    <col min="14598" max="14598" width="16.7109375" customWidth="1"/>
    <col min="14599" max="14599" width="21" customWidth="1"/>
    <col min="14600" max="14600" width="16.42578125" customWidth="1"/>
    <col min="14601" max="14601" width="21" customWidth="1"/>
    <col min="14602" max="14602" width="20.140625" customWidth="1"/>
    <col min="14603" max="14603" width="42.28515625" customWidth="1"/>
    <col min="14604" max="14604" width="20.140625" customWidth="1"/>
    <col min="14851" max="14851" width="14.28515625" customWidth="1"/>
    <col min="14852" max="14852" width="45.7109375" customWidth="1"/>
    <col min="14853" max="14853" width="19.42578125" customWidth="1"/>
    <col min="14854" max="14854" width="16.7109375" customWidth="1"/>
    <col min="14855" max="14855" width="21" customWidth="1"/>
    <col min="14856" max="14856" width="16.42578125" customWidth="1"/>
    <col min="14857" max="14857" width="21" customWidth="1"/>
    <col min="14858" max="14858" width="20.140625" customWidth="1"/>
    <col min="14859" max="14859" width="42.28515625" customWidth="1"/>
    <col min="14860" max="14860" width="20.140625" customWidth="1"/>
    <col min="15107" max="15107" width="14.28515625" customWidth="1"/>
    <col min="15108" max="15108" width="45.7109375" customWidth="1"/>
    <col min="15109" max="15109" width="19.42578125" customWidth="1"/>
    <col min="15110" max="15110" width="16.7109375" customWidth="1"/>
    <col min="15111" max="15111" width="21" customWidth="1"/>
    <col min="15112" max="15112" width="16.42578125" customWidth="1"/>
    <col min="15113" max="15113" width="21" customWidth="1"/>
    <col min="15114" max="15114" width="20.140625" customWidth="1"/>
    <col min="15115" max="15115" width="42.28515625" customWidth="1"/>
    <col min="15116" max="15116" width="20.140625" customWidth="1"/>
    <col min="15363" max="15363" width="14.28515625" customWidth="1"/>
    <col min="15364" max="15364" width="45.7109375" customWidth="1"/>
    <col min="15365" max="15365" width="19.42578125" customWidth="1"/>
    <col min="15366" max="15366" width="16.7109375" customWidth="1"/>
    <col min="15367" max="15367" width="21" customWidth="1"/>
    <col min="15368" max="15368" width="16.42578125" customWidth="1"/>
    <col min="15369" max="15369" width="21" customWidth="1"/>
    <col min="15370" max="15370" width="20.140625" customWidth="1"/>
    <col min="15371" max="15371" width="42.28515625" customWidth="1"/>
    <col min="15372" max="15372" width="20.140625" customWidth="1"/>
    <col min="15619" max="15619" width="14.28515625" customWidth="1"/>
    <col min="15620" max="15620" width="45.7109375" customWidth="1"/>
    <col min="15621" max="15621" width="19.42578125" customWidth="1"/>
    <col min="15622" max="15622" width="16.7109375" customWidth="1"/>
    <col min="15623" max="15623" width="21" customWidth="1"/>
    <col min="15624" max="15624" width="16.42578125" customWidth="1"/>
    <col min="15625" max="15625" width="21" customWidth="1"/>
    <col min="15626" max="15626" width="20.140625" customWidth="1"/>
    <col min="15627" max="15627" width="42.28515625" customWidth="1"/>
    <col min="15628" max="15628" width="20.140625" customWidth="1"/>
    <col min="15875" max="15875" width="14.28515625" customWidth="1"/>
    <col min="15876" max="15876" width="45.7109375" customWidth="1"/>
    <col min="15877" max="15877" width="19.42578125" customWidth="1"/>
    <col min="15878" max="15878" width="16.7109375" customWidth="1"/>
    <col min="15879" max="15879" width="21" customWidth="1"/>
    <col min="15880" max="15880" width="16.42578125" customWidth="1"/>
    <col min="15881" max="15881" width="21" customWidth="1"/>
    <col min="15882" max="15882" width="20.140625" customWidth="1"/>
    <col min="15883" max="15883" width="42.28515625" customWidth="1"/>
    <col min="15884" max="15884" width="20.140625" customWidth="1"/>
    <col min="16131" max="16131" width="14.28515625" customWidth="1"/>
    <col min="16132" max="16132" width="45.7109375" customWidth="1"/>
    <col min="16133" max="16133" width="19.42578125" customWidth="1"/>
    <col min="16134" max="16134" width="16.7109375" customWidth="1"/>
    <col min="16135" max="16135" width="21" customWidth="1"/>
    <col min="16136" max="16136" width="16.42578125" customWidth="1"/>
    <col min="16137" max="16137" width="21" customWidth="1"/>
    <col min="16138" max="16138" width="20.140625" customWidth="1"/>
    <col min="16139" max="16139" width="42.28515625" customWidth="1"/>
    <col min="16140" max="16140" width="20.140625" customWidth="1"/>
  </cols>
  <sheetData>
    <row r="1" spans="2:12" x14ac:dyDescent="0.25">
      <c r="B1" s="2"/>
      <c r="C1" s="3"/>
      <c r="D1" s="217" t="s">
        <v>44</v>
      </c>
      <c r="E1" s="217"/>
      <c r="F1" s="217"/>
      <c r="G1" s="217"/>
      <c r="H1" s="217"/>
      <c r="I1" s="217"/>
      <c r="J1" s="217"/>
      <c r="K1" s="217"/>
      <c r="L1" s="4"/>
    </row>
    <row r="2" spans="2:12" ht="38.25" customHeight="1" x14ac:dyDescent="0.25">
      <c r="B2" s="5"/>
      <c r="C2" s="218" t="e">
        <f>+'FORMATO 4'!#REF!</f>
        <v>#REF!</v>
      </c>
      <c r="D2" s="218"/>
      <c r="E2" s="218"/>
      <c r="F2" s="218"/>
      <c r="G2" s="218"/>
      <c r="H2" s="218"/>
      <c r="I2" s="218"/>
      <c r="J2" s="218"/>
      <c r="K2" s="218"/>
      <c r="L2" s="6"/>
    </row>
    <row r="3" spans="2:12" ht="15" customHeight="1" x14ac:dyDescent="0.25">
      <c r="B3" s="219" t="s">
        <v>45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ht="15.75" thickBot="1" x14ac:dyDescent="0.3">
      <c r="B4" s="225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2:12" ht="15.75" thickTop="1" x14ac:dyDescent="0.25">
      <c r="B5" s="10"/>
      <c r="C5" s="11"/>
      <c r="D5" s="123" t="s">
        <v>109</v>
      </c>
      <c r="E5" s="8">
        <f>+'FORMATO 4'!G72</f>
        <v>0</v>
      </c>
      <c r="F5" s="11"/>
      <c r="G5" s="11"/>
      <c r="H5" s="11"/>
      <c r="I5" s="9">
        <f>ROUND(E5*14%,0)</f>
        <v>0</v>
      </c>
      <c r="J5" s="9">
        <f>+I5+E5</f>
        <v>0</v>
      </c>
      <c r="K5" s="14" t="s">
        <v>46</v>
      </c>
      <c r="L5" s="15"/>
    </row>
    <row r="6" spans="2:12" ht="30" customHeight="1" x14ac:dyDescent="0.25">
      <c r="B6" s="10"/>
      <c r="C6" s="11"/>
      <c r="D6" s="12" t="s">
        <v>47</v>
      </c>
      <c r="E6" s="13">
        <v>5</v>
      </c>
      <c r="F6" s="13" t="s">
        <v>48</v>
      </c>
      <c r="G6" s="13"/>
      <c r="H6" s="11"/>
      <c r="I6" s="14"/>
      <c r="J6" s="9">
        <f>ROUND(+E5*0.19*K43,0)</f>
        <v>0</v>
      </c>
      <c r="K6" s="14" t="s">
        <v>49</v>
      </c>
      <c r="L6" s="15"/>
    </row>
    <row r="7" spans="2:12" x14ac:dyDescent="0.25">
      <c r="B7" s="16" t="s">
        <v>50</v>
      </c>
      <c r="C7" s="14"/>
      <c r="D7" s="14"/>
      <c r="E7" s="13"/>
      <c r="F7" s="14"/>
      <c r="G7" s="14"/>
      <c r="H7" s="14"/>
      <c r="I7" s="14"/>
      <c r="J7" s="9">
        <f>+J5+J6</f>
        <v>0</v>
      </c>
      <c r="K7" s="13" t="s">
        <v>51</v>
      </c>
      <c r="L7" s="15"/>
    </row>
    <row r="8" spans="2:12" x14ac:dyDescent="0.25">
      <c r="B8" s="221" t="s">
        <v>52</v>
      </c>
      <c r="C8" s="222"/>
      <c r="D8" s="222"/>
      <c r="E8" s="222"/>
      <c r="F8" s="222"/>
      <c r="G8" s="222"/>
      <c r="H8" s="222"/>
      <c r="I8" s="222"/>
      <c r="J8" s="222"/>
      <c r="K8" s="223"/>
      <c r="L8" s="17"/>
    </row>
    <row r="9" spans="2:12" ht="25.5" x14ac:dyDescent="0.25">
      <c r="B9" s="18"/>
      <c r="C9" s="19" t="s">
        <v>53</v>
      </c>
      <c r="D9" s="224" t="s">
        <v>54</v>
      </c>
      <c r="E9" s="224" t="s">
        <v>55</v>
      </c>
      <c r="F9" s="19"/>
      <c r="G9" s="19" t="s">
        <v>56</v>
      </c>
      <c r="H9" s="19" t="s">
        <v>57</v>
      </c>
      <c r="I9" s="19" t="s">
        <v>58</v>
      </c>
      <c r="J9" s="19" t="s">
        <v>59</v>
      </c>
      <c r="K9" s="21" t="s">
        <v>60</v>
      </c>
      <c r="L9" s="22" t="s">
        <v>61</v>
      </c>
    </row>
    <row r="10" spans="2:12" ht="19.5" customHeight="1" x14ac:dyDescent="0.25">
      <c r="B10" s="23"/>
      <c r="C10" s="19" t="s">
        <v>62</v>
      </c>
      <c r="D10" s="224"/>
      <c r="E10" s="224"/>
      <c r="F10" s="19" t="s">
        <v>63</v>
      </c>
      <c r="G10" s="19" t="s">
        <v>64</v>
      </c>
      <c r="H10" s="19" t="s">
        <v>65</v>
      </c>
      <c r="I10" s="19" t="s">
        <v>66</v>
      </c>
      <c r="J10" s="19" t="s">
        <v>67</v>
      </c>
      <c r="K10" s="24" t="s">
        <v>68</v>
      </c>
      <c r="L10" s="15"/>
    </row>
    <row r="11" spans="2:12" x14ac:dyDescent="0.25">
      <c r="B11" s="110" t="s">
        <v>69</v>
      </c>
      <c r="C11" s="119"/>
      <c r="D11" s="119"/>
      <c r="E11" s="119"/>
      <c r="F11" s="119"/>
      <c r="G11" s="119"/>
      <c r="H11" s="119"/>
      <c r="I11" s="119"/>
      <c r="J11" s="119"/>
      <c r="K11" s="120"/>
      <c r="L11" s="25"/>
    </row>
    <row r="12" spans="2:12" x14ac:dyDescent="0.25">
      <c r="B12" s="110" t="s">
        <v>70</v>
      </c>
      <c r="C12" s="119"/>
      <c r="D12" s="119"/>
      <c r="E12" s="119"/>
      <c r="F12" s="119"/>
      <c r="G12" s="119"/>
      <c r="H12" s="119"/>
      <c r="I12" s="119"/>
      <c r="J12" s="119"/>
      <c r="K12" s="63"/>
      <c r="L12" s="34"/>
    </row>
    <row r="13" spans="2:12" x14ac:dyDescent="0.25">
      <c r="B13" s="35"/>
      <c r="C13" s="36">
        <v>1</v>
      </c>
      <c r="D13" s="33" t="s">
        <v>71</v>
      </c>
      <c r="E13" s="33"/>
      <c r="F13" s="37"/>
      <c r="G13" s="38">
        <v>0.2</v>
      </c>
      <c r="H13" s="29" t="e">
        <f>+#REF!</f>
        <v>#REF!</v>
      </c>
      <c r="I13" s="30">
        <f>E6</f>
        <v>5</v>
      </c>
      <c r="J13" s="31" t="e">
        <f>+#REF!</f>
        <v>#REF!</v>
      </c>
      <c r="K13" s="32" t="e">
        <f>G13*H13*I13*J13*C13</f>
        <v>#REF!</v>
      </c>
      <c r="L13" s="34"/>
    </row>
    <row r="14" spans="2:12" x14ac:dyDescent="0.25">
      <c r="B14" s="110" t="s">
        <v>72</v>
      </c>
      <c r="C14" s="119"/>
      <c r="D14" s="119"/>
      <c r="E14" s="119"/>
      <c r="F14" s="119"/>
      <c r="G14" s="119"/>
      <c r="H14" s="119"/>
      <c r="I14" s="119"/>
      <c r="J14" s="119"/>
      <c r="K14" s="63"/>
      <c r="L14" s="34"/>
    </row>
    <row r="15" spans="2:12" x14ac:dyDescent="0.25">
      <c r="B15" s="26"/>
      <c r="C15" s="27">
        <v>1</v>
      </c>
      <c r="D15" s="121" t="s">
        <v>110</v>
      </c>
      <c r="E15" s="122"/>
      <c r="F15" s="39"/>
      <c r="G15" s="39">
        <v>1</v>
      </c>
      <c r="H15" s="29">
        <v>781242</v>
      </c>
      <c r="I15" s="30">
        <f>+E6</f>
        <v>5</v>
      </c>
      <c r="J15" s="31">
        <v>1.5943000000000001</v>
      </c>
      <c r="K15" s="32">
        <f>G15*H15*I15*J15*C15</f>
        <v>6227670.6030000001</v>
      </c>
      <c r="L15" s="34"/>
    </row>
    <row r="16" spans="2:12" x14ac:dyDescent="0.25">
      <c r="B16" s="113" t="s">
        <v>73</v>
      </c>
      <c r="C16" s="114"/>
      <c r="D16" s="114"/>
      <c r="E16" s="114"/>
      <c r="F16" s="114"/>
      <c r="G16" s="114"/>
      <c r="H16" s="114"/>
      <c r="I16" s="114"/>
      <c r="J16" s="115"/>
      <c r="K16" s="40" t="e">
        <f>SUM(K12:K15)</f>
        <v>#REF!</v>
      </c>
      <c r="L16" s="41" t="e">
        <f>K16/E5</f>
        <v>#REF!</v>
      </c>
    </row>
    <row r="17" spans="2:12" x14ac:dyDescent="0.25"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8"/>
    </row>
    <row r="18" spans="2:12" ht="25.5" x14ac:dyDescent="0.25">
      <c r="B18" s="221" t="s">
        <v>74</v>
      </c>
      <c r="C18" s="222"/>
      <c r="D18" s="222"/>
      <c r="E18" s="19" t="s">
        <v>75</v>
      </c>
      <c r="F18" s="19" t="s">
        <v>56</v>
      </c>
      <c r="G18" s="19" t="s">
        <v>76</v>
      </c>
      <c r="H18" s="19" t="s">
        <v>77</v>
      </c>
      <c r="I18" s="19" t="s">
        <v>58</v>
      </c>
      <c r="J18" s="19" t="s">
        <v>78</v>
      </c>
      <c r="K18" s="21" t="s">
        <v>79</v>
      </c>
      <c r="L18" s="42"/>
    </row>
    <row r="19" spans="2:12" x14ac:dyDescent="0.25">
      <c r="B19" s="227" t="s">
        <v>80</v>
      </c>
      <c r="C19" s="228"/>
      <c r="D19" s="229"/>
      <c r="E19" s="28"/>
      <c r="F19" s="43"/>
      <c r="G19" s="44">
        <v>0</v>
      </c>
      <c r="H19" s="28"/>
      <c r="I19" s="30">
        <f>+E6</f>
        <v>5</v>
      </c>
      <c r="J19" s="45"/>
      <c r="K19" s="46">
        <f>G19*I19</f>
        <v>0</v>
      </c>
      <c r="L19" s="47"/>
    </row>
    <row r="20" spans="2:12" x14ac:dyDescent="0.25">
      <c r="B20" s="227" t="s">
        <v>81</v>
      </c>
      <c r="C20" s="228"/>
      <c r="D20" s="229"/>
      <c r="E20" s="28"/>
      <c r="F20" s="43"/>
      <c r="G20" s="29"/>
      <c r="H20" s="28"/>
      <c r="I20" s="30"/>
      <c r="J20" s="45">
        <f>+E5*0%</f>
        <v>0</v>
      </c>
      <c r="K20" s="48">
        <f>+J20</f>
        <v>0</v>
      </c>
      <c r="L20" s="47"/>
    </row>
    <row r="21" spans="2:12" x14ac:dyDescent="0.25">
      <c r="B21" s="26"/>
      <c r="C21" s="27">
        <v>1</v>
      </c>
      <c r="D21" s="230" t="s">
        <v>82</v>
      </c>
      <c r="E21" s="230"/>
      <c r="F21" s="49"/>
      <c r="G21" s="50"/>
      <c r="H21" s="51"/>
      <c r="I21" s="52"/>
      <c r="J21" s="45">
        <f>0%*E5</f>
        <v>0</v>
      </c>
      <c r="K21" s="46">
        <f>J21</f>
        <v>0</v>
      </c>
      <c r="L21" s="47"/>
    </row>
    <row r="22" spans="2:12" x14ac:dyDescent="0.25">
      <c r="B22" s="231" t="s">
        <v>83</v>
      </c>
      <c r="C22" s="232"/>
      <c r="D22" s="232"/>
      <c r="E22" s="232"/>
      <c r="F22" s="232"/>
      <c r="G22" s="232"/>
      <c r="H22" s="232"/>
      <c r="I22" s="232"/>
      <c r="J22" s="232"/>
      <c r="K22" s="53">
        <f>SUM(K19:K21)</f>
        <v>0</v>
      </c>
      <c r="L22" s="42"/>
    </row>
    <row r="23" spans="2:12" ht="29.25" customHeight="1" x14ac:dyDescent="0.25">
      <c r="B23" s="233" t="s">
        <v>84</v>
      </c>
      <c r="C23" s="234"/>
      <c r="D23" s="234"/>
      <c r="E23" s="234"/>
      <c r="F23" s="235"/>
      <c r="G23" s="19"/>
      <c r="H23" s="20" t="s">
        <v>58</v>
      </c>
      <c r="I23" s="19" t="s">
        <v>85</v>
      </c>
      <c r="J23" s="54"/>
      <c r="K23" s="21" t="s">
        <v>79</v>
      </c>
      <c r="L23" s="25"/>
    </row>
    <row r="24" spans="2:12" x14ac:dyDescent="0.25">
      <c r="B24" s="103" t="s">
        <v>108</v>
      </c>
      <c r="C24" s="104"/>
      <c r="D24" s="104"/>
      <c r="E24" s="105"/>
      <c r="F24" s="107"/>
      <c r="G24" s="55">
        <v>400391.63991999999</v>
      </c>
      <c r="H24" s="30">
        <f>+E6</f>
        <v>5</v>
      </c>
      <c r="I24" s="57">
        <v>0</v>
      </c>
      <c r="J24" s="56"/>
      <c r="K24" s="106">
        <f>+G24*H24</f>
        <v>2001958.1995999999</v>
      </c>
      <c r="L24" s="25"/>
    </row>
    <row r="25" spans="2:12" x14ac:dyDescent="0.25">
      <c r="B25" s="236" t="s">
        <v>86</v>
      </c>
      <c r="C25" s="237"/>
      <c r="D25" s="237"/>
      <c r="E25" s="237"/>
      <c r="F25" s="238"/>
      <c r="G25" s="55">
        <f>182187*2</f>
        <v>364374</v>
      </c>
      <c r="H25" s="56"/>
      <c r="I25" s="57">
        <f>CEILING(E6,4)/4</f>
        <v>2</v>
      </c>
      <c r="J25" s="56"/>
      <c r="K25" s="58">
        <f>+G25*I25</f>
        <v>728748</v>
      </c>
      <c r="L25" s="25"/>
    </row>
    <row r="26" spans="2:12" x14ac:dyDescent="0.25">
      <c r="B26" s="59" t="s">
        <v>87</v>
      </c>
      <c r="C26" s="60"/>
      <c r="D26" s="61"/>
      <c r="E26" s="62"/>
      <c r="F26" s="62"/>
      <c r="G26" s="62"/>
      <c r="H26" s="62"/>
      <c r="I26" s="62"/>
      <c r="J26" s="37"/>
      <c r="K26" s="40">
        <f>K22+K25+K24</f>
        <v>2730706.1995999999</v>
      </c>
      <c r="L26" s="41" t="e">
        <f>+K26/E5</f>
        <v>#DIV/0!</v>
      </c>
    </row>
    <row r="27" spans="2:12" x14ac:dyDescent="0.25">
      <c r="B27" s="59"/>
      <c r="C27" s="60"/>
      <c r="D27" s="108"/>
      <c r="E27" s="62"/>
      <c r="F27" s="62"/>
      <c r="G27" s="62"/>
      <c r="H27" s="62"/>
      <c r="I27" s="62"/>
      <c r="J27" s="37"/>
      <c r="K27" s="40"/>
      <c r="L27" s="41"/>
    </row>
    <row r="28" spans="2:12" x14ac:dyDescent="0.25">
      <c r="B28" s="221" t="s">
        <v>88</v>
      </c>
      <c r="C28" s="222"/>
      <c r="D28" s="222"/>
      <c r="E28" s="222"/>
      <c r="F28" s="222"/>
      <c r="G28" s="222"/>
      <c r="H28" s="222"/>
      <c r="I28" s="222"/>
      <c r="J28" s="222"/>
      <c r="K28" s="223"/>
      <c r="L28" s="25"/>
    </row>
    <row r="29" spans="2:12" x14ac:dyDescent="0.25">
      <c r="B29" s="239" t="s">
        <v>89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5"/>
    </row>
    <row r="30" spans="2:12" x14ac:dyDescent="0.25">
      <c r="B30" s="241" t="s">
        <v>90</v>
      </c>
      <c r="C30" s="242"/>
      <c r="D30" s="242"/>
      <c r="E30" s="242"/>
      <c r="F30" s="242"/>
      <c r="G30" s="242"/>
      <c r="H30" s="242"/>
      <c r="I30" s="243"/>
      <c r="J30" s="63"/>
      <c r="K30" s="64" t="s">
        <v>79</v>
      </c>
      <c r="L30" s="25"/>
    </row>
    <row r="31" spans="2:12" ht="15" customHeight="1" x14ac:dyDescent="0.25">
      <c r="B31" s="252" t="s">
        <v>91</v>
      </c>
      <c r="C31" s="253"/>
      <c r="D31" s="253"/>
      <c r="E31" s="253"/>
      <c r="F31" s="253"/>
      <c r="G31" s="253"/>
      <c r="H31" s="253"/>
      <c r="I31" s="253"/>
      <c r="J31" s="109">
        <v>0.05</v>
      </c>
      <c r="K31" s="65">
        <f>J$5*J31</f>
        <v>0</v>
      </c>
      <c r="L31" s="25"/>
    </row>
    <row r="32" spans="2:12" ht="15" customHeight="1" x14ac:dyDescent="0.25">
      <c r="B32" s="252" t="s">
        <v>92</v>
      </c>
      <c r="C32" s="253"/>
      <c r="D32" s="253"/>
      <c r="E32" s="253"/>
      <c r="F32" s="253"/>
      <c r="G32" s="253"/>
      <c r="H32" s="253"/>
      <c r="I32" s="253"/>
      <c r="J32" s="109">
        <v>1.6999999999999999E-3</v>
      </c>
      <c r="K32" s="65">
        <f>J32*J5</f>
        <v>0</v>
      </c>
      <c r="L32" s="25"/>
    </row>
    <row r="33" spans="2:12" x14ac:dyDescent="0.25">
      <c r="B33" s="252" t="s">
        <v>93</v>
      </c>
      <c r="C33" s="253"/>
      <c r="D33" s="253"/>
      <c r="E33" s="253"/>
      <c r="F33" s="253"/>
      <c r="G33" s="253"/>
      <c r="H33" s="253"/>
      <c r="I33" s="253"/>
      <c r="J33" s="109">
        <v>0.02</v>
      </c>
      <c r="K33" s="65">
        <f>J$5*J33</f>
        <v>0</v>
      </c>
      <c r="L33" s="25"/>
    </row>
    <row r="34" spans="2:12" x14ac:dyDescent="0.25">
      <c r="B34" s="231" t="s">
        <v>94</v>
      </c>
      <c r="C34" s="232"/>
      <c r="D34" s="232"/>
      <c r="E34" s="232"/>
      <c r="F34" s="232"/>
      <c r="G34" s="232"/>
      <c r="H34" s="232"/>
      <c r="I34" s="232"/>
      <c r="J34" s="232"/>
      <c r="K34" s="66">
        <f>SUM(K31:K33)</f>
        <v>0</v>
      </c>
      <c r="L34" s="67" t="e">
        <f>K34/E5</f>
        <v>#DIV/0!</v>
      </c>
    </row>
    <row r="35" spans="2:12" x14ac:dyDescent="0.25"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6"/>
    </row>
    <row r="36" spans="2:12" x14ac:dyDescent="0.25">
      <c r="B36" s="244" t="s">
        <v>95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5"/>
    </row>
    <row r="37" spans="2:12" x14ac:dyDescent="0.25">
      <c r="B37" s="246" t="s">
        <v>90</v>
      </c>
      <c r="C37" s="247"/>
      <c r="D37" s="247"/>
      <c r="E37" s="68" t="s">
        <v>96</v>
      </c>
      <c r="F37" s="19"/>
      <c r="G37" s="68"/>
      <c r="H37" s="19"/>
      <c r="I37" s="68"/>
      <c r="J37" s="19" t="s">
        <v>97</v>
      </c>
      <c r="K37" s="69" t="s">
        <v>79</v>
      </c>
      <c r="L37" s="25"/>
    </row>
    <row r="38" spans="2:12" x14ac:dyDescent="0.25">
      <c r="B38" s="248" t="s">
        <v>98</v>
      </c>
      <c r="C38" s="249"/>
      <c r="D38" s="249"/>
      <c r="E38" s="75">
        <f>+J7</f>
        <v>0</v>
      </c>
      <c r="F38" s="76"/>
      <c r="G38" s="76"/>
      <c r="H38" s="77"/>
      <c r="I38" s="78"/>
      <c r="J38" s="79">
        <v>4.1999999999999997E-3</v>
      </c>
      <c r="K38" s="80">
        <f>+E38*J38</f>
        <v>0</v>
      </c>
      <c r="L38" s="25"/>
    </row>
    <row r="39" spans="2:12" x14ac:dyDescent="0.25">
      <c r="B39" s="250" t="s">
        <v>99</v>
      </c>
      <c r="C39" s="251"/>
      <c r="D39" s="251"/>
      <c r="E39" s="251"/>
      <c r="F39" s="251"/>
      <c r="G39" s="251"/>
      <c r="H39" s="251"/>
      <c r="I39" s="251"/>
      <c r="J39" s="251"/>
      <c r="K39" s="81">
        <f>SUM(K38:K38)</f>
        <v>0</v>
      </c>
      <c r="L39" s="82" t="e">
        <f>K39/E5</f>
        <v>#DIV/0!</v>
      </c>
    </row>
    <row r="40" spans="2:12" x14ac:dyDescent="0.25">
      <c r="B40" s="70"/>
      <c r="C40" s="71"/>
      <c r="D40" s="71"/>
      <c r="E40" s="71"/>
      <c r="F40" s="72"/>
      <c r="G40" s="72"/>
      <c r="H40" s="73"/>
      <c r="I40" s="73"/>
      <c r="J40" s="73"/>
      <c r="K40" s="74"/>
      <c r="L40" s="25"/>
    </row>
    <row r="41" spans="2:12" x14ac:dyDescent="0.25">
      <c r="B41" s="59" t="s">
        <v>100</v>
      </c>
      <c r="C41" s="60"/>
      <c r="D41" s="60"/>
      <c r="E41" s="60"/>
      <c r="F41" s="83"/>
      <c r="G41" s="83"/>
      <c r="H41" s="84"/>
      <c r="I41" s="84"/>
      <c r="J41" s="85"/>
      <c r="K41" s="86" t="e">
        <f>+L16+L26+L34+L39</f>
        <v>#REF!</v>
      </c>
      <c r="L41" s="87"/>
    </row>
    <row r="42" spans="2:12" x14ac:dyDescent="0.25">
      <c r="B42" s="59" t="s">
        <v>101</v>
      </c>
      <c r="C42" s="60"/>
      <c r="D42" s="60"/>
      <c r="E42" s="60"/>
      <c r="F42" s="88"/>
      <c r="G42" s="88"/>
      <c r="H42" s="88"/>
      <c r="I42" s="88"/>
      <c r="J42" s="89"/>
      <c r="K42" s="90">
        <v>0</v>
      </c>
      <c r="L42" s="25"/>
    </row>
    <row r="43" spans="2:12" x14ac:dyDescent="0.25">
      <c r="B43" s="59" t="s">
        <v>102</v>
      </c>
      <c r="C43" s="60"/>
      <c r="D43" s="60"/>
      <c r="E43" s="60"/>
      <c r="F43" s="88"/>
      <c r="G43" s="88"/>
      <c r="H43" s="88"/>
      <c r="I43" s="88"/>
      <c r="J43" s="89"/>
      <c r="K43" s="90">
        <v>0</v>
      </c>
      <c r="L43" s="42"/>
    </row>
    <row r="44" spans="2:12" ht="14.25" customHeight="1" thickBot="1" x14ac:dyDescent="0.3">
      <c r="B44" s="70"/>
      <c r="C44" s="71"/>
      <c r="D44" s="71"/>
      <c r="E44" s="71"/>
      <c r="F44" s="72"/>
      <c r="G44" s="72"/>
      <c r="H44" s="73"/>
      <c r="I44" s="73"/>
      <c r="J44" s="73"/>
      <c r="K44" s="74"/>
      <c r="L44" s="25"/>
    </row>
    <row r="45" spans="2:12" ht="15.75" thickBot="1" x14ac:dyDescent="0.3">
      <c r="B45" s="91" t="s">
        <v>103</v>
      </c>
      <c r="C45" s="92"/>
      <c r="D45" s="92"/>
      <c r="E45" s="92"/>
      <c r="F45" s="93"/>
      <c r="G45" s="93"/>
      <c r="H45" s="93"/>
      <c r="I45" s="93"/>
      <c r="J45" s="93"/>
      <c r="K45" s="94" t="e">
        <f>L45</f>
        <v>#REF!</v>
      </c>
      <c r="L45" s="95" t="e">
        <f>SUM(K41:K43)</f>
        <v>#REF!</v>
      </c>
    </row>
    <row r="46" spans="2:12" ht="15" customHeight="1" thickTop="1" x14ac:dyDescent="0.25">
      <c r="B46" s="7"/>
      <c r="C46" s="7"/>
      <c r="D46" s="7"/>
      <c r="E46" s="7"/>
      <c r="F46" s="7"/>
      <c r="G46" s="7"/>
      <c r="H46" s="7"/>
      <c r="I46" s="96"/>
      <c r="J46" s="96"/>
      <c r="K46" s="96"/>
      <c r="L46" s="96"/>
    </row>
    <row r="47" spans="2:12" x14ac:dyDescent="0.25">
      <c r="B47" s="1" t="s">
        <v>104</v>
      </c>
      <c r="C47" s="1" t="s">
        <v>105</v>
      </c>
      <c r="D47" s="97"/>
      <c r="E47" s="7"/>
      <c r="F47" s="7"/>
      <c r="G47" s="7"/>
      <c r="H47" s="7"/>
      <c r="I47" s="96"/>
      <c r="J47" s="98" t="e">
        <f>+K16+K26+K34+K39</f>
        <v>#REF!</v>
      </c>
      <c r="K47" s="98">
        <v>31125854</v>
      </c>
      <c r="L47" s="98"/>
    </row>
    <row r="48" spans="2:12" x14ac:dyDescent="0.25">
      <c r="B48" s="1" t="s">
        <v>106</v>
      </c>
      <c r="C48" s="1" t="s">
        <v>107</v>
      </c>
      <c r="D48" s="97"/>
      <c r="E48" s="7"/>
      <c r="F48" s="7"/>
      <c r="G48" s="7"/>
      <c r="H48" s="99"/>
      <c r="I48" s="100"/>
      <c r="J48" s="111"/>
      <c r="K48" s="112"/>
      <c r="L48" s="111"/>
    </row>
    <row r="49" spans="2:12" x14ac:dyDescent="0.25">
      <c r="B49" s="1" t="s">
        <v>20</v>
      </c>
      <c r="C49" s="1"/>
      <c r="D49" s="97"/>
      <c r="E49" s="7"/>
      <c r="F49" s="7"/>
      <c r="G49" s="7"/>
      <c r="H49" s="7"/>
      <c r="I49" s="100"/>
      <c r="J49" s="101"/>
      <c r="K49" s="102"/>
      <c r="L49" s="101"/>
    </row>
  </sheetData>
  <mergeCells count="26">
    <mergeCell ref="B36:K36"/>
    <mergeCell ref="B37:D37"/>
    <mergeCell ref="B38:D38"/>
    <mergeCell ref="B39:J39"/>
    <mergeCell ref="B31:I31"/>
    <mergeCell ref="B32:I32"/>
    <mergeCell ref="B33:I33"/>
    <mergeCell ref="B34:J34"/>
    <mergeCell ref="B35:L35"/>
    <mergeCell ref="B23:F23"/>
    <mergeCell ref="B25:F25"/>
    <mergeCell ref="B28:K28"/>
    <mergeCell ref="B29:K29"/>
    <mergeCell ref="B30:I30"/>
    <mergeCell ref="B18:D18"/>
    <mergeCell ref="B19:D19"/>
    <mergeCell ref="B20:D20"/>
    <mergeCell ref="D21:E21"/>
    <mergeCell ref="B22:J22"/>
    <mergeCell ref="D1:K1"/>
    <mergeCell ref="C2:K2"/>
    <mergeCell ref="B3:L3"/>
    <mergeCell ref="B8:K8"/>
    <mergeCell ref="D9:D10"/>
    <mergeCell ref="E9:E10"/>
    <mergeCell ref="B4:L4"/>
  </mergeCells>
  <printOptions horizontalCentered="1"/>
  <pageMargins left="0.51181102362204722" right="0.51181102362204722" top="0.94488188976377963" bottom="0.9448818897637796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No 4 OFERTA ECONOMICA.xlsx</FINDETERDescripcion>
    <FINDETERConvocatoria xmlns="C873A128-3956-43CC-8E9F-116C3547FB51">299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6E7794C2-E924-49CB-A55B-9AD93CC94118}"/>
</file>

<file path=customXml/itemProps2.xml><?xml version="1.0" encoding="utf-8"?>
<ds:datastoreItem xmlns:ds="http://schemas.openxmlformats.org/officeDocument/2006/customXml" ds:itemID="{E686AEC3-3FDC-4C05-A192-F2A1498CB308}"/>
</file>

<file path=customXml/itemProps3.xml><?xml version="1.0" encoding="utf-8"?>
<ds:datastoreItem xmlns:ds="http://schemas.openxmlformats.org/officeDocument/2006/customXml" ds:itemID="{8AA67410-644D-4148-AB38-8A96D4FB0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4</vt:lpstr>
      <vt:lpstr>AIU SUMINISTRO</vt:lpstr>
      <vt:lpstr>'FORMATO 4'!Área_de_impresión</vt:lpstr>
      <vt:lpstr>'FORMATO 4'!Títulos_a_imprimir</vt:lpstr>
    </vt:vector>
  </TitlesOfParts>
  <Company>PAREJA SOTO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PAF-ATF-O-042-2020_FORMATO No 4 OFERTA ECONOMICA.xlsx</dc:title>
  <dc:creator>MARIO</dc:creator>
  <cp:lastModifiedBy>giovanny1</cp:lastModifiedBy>
  <cp:lastPrinted>2020-01-15T21:03:55Z</cp:lastPrinted>
  <dcterms:created xsi:type="dcterms:W3CDTF">2008-09-02T02:24:30Z</dcterms:created>
  <dcterms:modified xsi:type="dcterms:W3CDTF">2020-08-10T15:24:19Z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