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855" firstSheet="2" activeTab="3"/>
  </bookViews>
  <sheets>
    <sheet name="presupuesto" sheetId="1" state="hidden" r:id="rId1"/>
    <sheet name="apu acueducto" sheetId="2" state="hidden" r:id="rId2"/>
    <sheet name="total" sheetId="3" r:id="rId3"/>
    <sheet name="pres.obra" sheetId="4" r:id="rId4"/>
    <sheet name="pres.sum" sheetId="5" r:id="rId5"/>
    <sheet name="Hoja1" sheetId="6" state="hidden" r:id="rId6"/>
  </sheets>
  <externalReferences>
    <externalReference r:id="rId9"/>
    <externalReference r:id="rId10"/>
  </externalReferences>
  <definedNames>
    <definedName name="acero_5">#REF!</definedName>
    <definedName name="_xlnm.Print_Area" localSheetId="1">'apu acueducto'!$A$1:$G$1270</definedName>
    <definedName name="_xlnm.Print_Area" localSheetId="5">'Hoja1'!$A$1:$G$39</definedName>
    <definedName name="_xlnm.Print_Area" localSheetId="3">'pres.obra'!$A$1:$F$260</definedName>
    <definedName name="_xlnm.Print_Area" localSheetId="4">'pres.sum'!$A$1:$F$34</definedName>
    <definedName name="_xlnm.Print_Area" localSheetId="0">'presupuesto'!$A$1:$F$205</definedName>
    <definedName name="_xlnm.Print_Area" localSheetId="2">'total'!$A$1:$D$8</definedName>
    <definedName name="codo_45x160">#REF!</definedName>
    <definedName name="material_amarillo">#REF!</definedName>
    <definedName name="mortero_1_4">#REF!</definedName>
    <definedName name="RECEBO">#REF!</definedName>
    <definedName name="silla_y_24x160">#REF!</definedName>
    <definedName name="silla_y_250x160">#REF!</definedName>
    <definedName name="_xlnm.Print_Titles" localSheetId="1">'apu acueducto'!$1:$5</definedName>
    <definedName name="_xlnm.Print_Titles" localSheetId="3">'pres.obra'!$1:$2</definedName>
    <definedName name="_xlnm.Print_Titles" localSheetId="4">'pres.sum'!$1:$2</definedName>
    <definedName name="_xlnm.Print_Titles" localSheetId="0">'presupuesto'!$1:$7</definedName>
  </definedNames>
  <calcPr fullCalcOnLoad="1" fullPrecision="0"/>
</workbook>
</file>

<file path=xl/sharedStrings.xml><?xml version="1.0" encoding="utf-8"?>
<sst xmlns="http://schemas.openxmlformats.org/spreadsheetml/2006/main" count="3743" uniqueCount="906">
  <si>
    <t>REPUBLICA DE COLOMBIA</t>
  </si>
  <si>
    <t>UNIDAD:</t>
  </si>
  <si>
    <t>MATERIALES</t>
  </si>
  <si>
    <t>DESCRIPCION</t>
  </si>
  <si>
    <t>UND</t>
  </si>
  <si>
    <t>CANTIDAD</t>
  </si>
  <si>
    <t>VR. PARCIAL</t>
  </si>
  <si>
    <t>GLB</t>
  </si>
  <si>
    <t>RENDIMIENTO</t>
  </si>
  <si>
    <t>HERRAMIENTA MENOR</t>
  </si>
  <si>
    <t>TRANSPORTE</t>
  </si>
  <si>
    <t>COSTOS INDIRECTOS</t>
  </si>
  <si>
    <t>M3</t>
  </si>
  <si>
    <t>CEMENTO GRIS</t>
  </si>
  <si>
    <t>KG</t>
  </si>
  <si>
    <t>AGUA</t>
  </si>
  <si>
    <t>LT</t>
  </si>
  <si>
    <t>ML</t>
  </si>
  <si>
    <t>LOCALIZACION Y REPLANTEO</t>
  </si>
  <si>
    <t>M2</t>
  </si>
  <si>
    <t>ALAMBRE DE AMARRE</t>
  </si>
  <si>
    <t>MEZCLADORA</t>
  </si>
  <si>
    <t>MORTERO 1:3</t>
  </si>
  <si>
    <t>EXCAVACION EN MATERIAL COMUN</t>
  </si>
  <si>
    <t>ARENA</t>
  </si>
  <si>
    <t>TRITURADO</t>
  </si>
  <si>
    <t>ACERO DE REFUERZO</t>
  </si>
  <si>
    <t>OFICIAL</t>
  </si>
  <si>
    <t>VOLQUETA</t>
  </si>
  <si>
    <t>CONCRETO 3000 PSI</t>
  </si>
  <si>
    <t>INTERVENTORIA DE OBRAS CIVILES 8%</t>
  </si>
  <si>
    <t>FORMALETA</t>
  </si>
  <si>
    <t>UN</t>
  </si>
  <si>
    <t xml:space="preserve">PRELIMINARES </t>
  </si>
  <si>
    <t>SUBTOTAL CAPITULO</t>
  </si>
  <si>
    <t>PRESUPUESTO PARA CONSTRUCCION  DE ACUEDUCTO</t>
  </si>
  <si>
    <t>COSTO TOTAL CONSTRUCCION  DE ACUEDUCTO</t>
  </si>
  <si>
    <t>ADMINISTRACION:     15%</t>
  </si>
  <si>
    <t>IMPREVISTOS:           7%</t>
  </si>
  <si>
    <t>UTILIDADES:              8%</t>
  </si>
  <si>
    <t>SUB TOTAL OBRA CIVIL</t>
  </si>
  <si>
    <t>TOTAL COSTOS DIRECTOS</t>
  </si>
  <si>
    <t>LONGITUD</t>
  </si>
  <si>
    <t>ANCHO</t>
  </si>
  <si>
    <t>1.5</t>
  </si>
  <si>
    <t>DEPARTAMENTO DE NARIÑO</t>
  </si>
  <si>
    <t>MUNICIPIO DEGUALMATAN</t>
  </si>
  <si>
    <t>PROYECTO: OPTIMIZACION DEL SISTEMA DE  ACUEDUCTO DEL CASCO URBANO DEL MUNICIPIO DE GUALMATAN FASE 1</t>
  </si>
  <si>
    <t>LB</t>
  </si>
  <si>
    <t xml:space="preserve">UN </t>
  </si>
  <si>
    <t>HORA</t>
  </si>
  <si>
    <t xml:space="preserve">PUNTILLAS </t>
  </si>
  <si>
    <t>ESTACAS</t>
  </si>
  <si>
    <t>PRECIO</t>
  </si>
  <si>
    <t>EQUIPO DE TOPOGRAFIA</t>
  </si>
  <si>
    <t>CUADRILLA 1-0-2</t>
  </si>
  <si>
    <t>TOTAL COSTO:</t>
  </si>
  <si>
    <t>/ML</t>
  </si>
  <si>
    <t>CUADRILLA 0-1-4</t>
  </si>
  <si>
    <t>/M3</t>
  </si>
  <si>
    <t>/M2</t>
  </si>
  <si>
    <t>COMPACTADOR MANUAL SALTARN</t>
  </si>
  <si>
    <t>CUADRILLA 0-1-1</t>
  </si>
  <si>
    <t>MATERIAL AMARILLO SELECCIONADO</t>
  </si>
  <si>
    <t>ESCOMBRERA</t>
  </si>
  <si>
    <t xml:space="preserve"> HERRAMIENTA MENOR</t>
  </si>
  <si>
    <t xml:space="preserve">HERRAMIENTA MENOR </t>
  </si>
  <si>
    <t>TUBERIA RDE 21 2.5"</t>
  </si>
  <si>
    <t>LUBRICANTEx 500gr</t>
  </si>
  <si>
    <t>VALVULA DE COMPUERTA VASTAGO  4"HF</t>
  </si>
  <si>
    <t>/UN</t>
  </si>
  <si>
    <t>MOTOR 5 HP 4X3 ELECTRICO, TRFASICO 3600R*M</t>
  </si>
  <si>
    <t>TUBO CONDUIT PVC 1/2"</t>
  </si>
  <si>
    <t>CURVA CONDUIT PVC</t>
  </si>
  <si>
    <t>ALAMBRE DE COBRE #10</t>
  </si>
  <si>
    <t>ALAMBRE DE COBRE #12</t>
  </si>
  <si>
    <t>ROLLO</t>
  </si>
  <si>
    <t>CINTA AISLANTE</t>
  </si>
  <si>
    <t>TOMACORRIENTE DOBE</t>
  </si>
  <si>
    <t>TABLER 4 CIRCUITOS</t>
  </si>
  <si>
    <t>BREAKER</t>
  </si>
  <si>
    <t>DESPRIPCION</t>
  </si>
  <si>
    <t xml:space="preserve"> COLLAR DE DERIVACIÒN 2X1/2 PVC</t>
  </si>
  <si>
    <t xml:space="preserve"> REGISTRO DE INCORPORACIÓN D=1/2</t>
  </si>
  <si>
    <t xml:space="preserve"> ADAPTADOR MACHO PF+UAD D=1/2</t>
  </si>
  <si>
    <t xml:space="preserve"> REGISTRO DE CORTE D=1/2</t>
  </si>
  <si>
    <t xml:space="preserve"> MEDIDOR VOLUM.CLASE C 1/2</t>
  </si>
  <si>
    <t xml:space="preserve"> TUBERIA PF+UAD D=1/2</t>
  </si>
  <si>
    <t xml:space="preserve"> LLAVE DE BOLA EN BRONCE D=1/2</t>
  </si>
  <si>
    <t xml:space="preserve"> </t>
  </si>
  <si>
    <t>SIKAFLUID</t>
  </si>
  <si>
    <t>PLASTOCRETE DM</t>
  </si>
  <si>
    <t>VIBRADOR DE CONCRETO</t>
  </si>
  <si>
    <t>CUADRILA 1-0-4</t>
  </si>
  <si>
    <t>CUADRILA 1-2-12</t>
  </si>
  <si>
    <t>LAMPARA FLUORCENTE UNA BARRA</t>
  </si>
  <si>
    <t>TOTAL</t>
  </si>
  <si>
    <t>MORTERO 1.3</t>
  </si>
  <si>
    <t>CUADRILA 1-0-2</t>
  </si>
  <si>
    <t>ACERO PDER 60</t>
  </si>
  <si>
    <t>/KG</t>
  </si>
  <si>
    <t>VARILLA CORRUGADA DE 60000 PSI</t>
  </si>
  <si>
    <t>ALAMBRE DE AMAREE</t>
  </si>
  <si>
    <t>MORTERO 1:4</t>
  </si>
  <si>
    <t>LADRILLO 6*12*15</t>
  </si>
  <si>
    <t>ADUCCION -CONDUCCION- RED DE DISTRIBUCION</t>
  </si>
  <si>
    <t>COMPRESOR</t>
  </si>
  <si>
    <t xml:space="preserve">CLAVOS </t>
  </si>
  <si>
    <t>TABLA COMUN</t>
  </si>
  <si>
    <t>ACERO 5/8</t>
  </si>
  <si>
    <t>ACERO1/2</t>
  </si>
  <si>
    <t>CONCCRETO 3000 PSI</t>
  </si>
  <si>
    <t>CORTE Y CELLO DE JUNTAS</t>
  </si>
  <si>
    <t>VIVRADOR DE CONCRETO</t>
  </si>
  <si>
    <t>CUADRILLA 1-2-12</t>
  </si>
  <si>
    <t>REGLA VIBRATORIA</t>
  </si>
  <si>
    <t>ACERO1/2"</t>
  </si>
  <si>
    <t>ROCERIA</t>
  </si>
  <si>
    <t>DESCAPOTE A MANO</t>
  </si>
  <si>
    <t>RELLENO CON MATERIAL DEPRESTAMOMEZCLA 1:5  RECEBO SC-M</t>
  </si>
  <si>
    <t>DESALOJO MATERIAL SOBRANTE</t>
  </si>
  <si>
    <t>SUMINISTRO E INSTALACION MEDIDOR</t>
  </si>
  <si>
    <t>RELLENO CON MATERIAL DE SITIO COMPACTADO MANUALMENTE</t>
  </si>
  <si>
    <t>SUMINISTRO E INSTALACION TUBERIA ACUEDUCTO</t>
  </si>
  <si>
    <t xml:space="preserve">SUMINISTRO EINSTALACION TUBERIA 2.5" RDE 21 </t>
  </si>
  <si>
    <t xml:space="preserve">SUMINISTRO EINSTALACION TUBERIA 2" RDE 21 </t>
  </si>
  <si>
    <t>SUMINISTRO EINSTALACION TUBERIA 2" RDE 26</t>
  </si>
  <si>
    <t>SUMINISTRO EINSTALACION TUBERIA 3" RDE 32,5</t>
  </si>
  <si>
    <t>SUMINISTRO EINSTALACION TUBERIA 4" RDE 32,5</t>
  </si>
  <si>
    <t>SUMINISTRO EINSTALACION TUBERIA 4" RDE 21</t>
  </si>
  <si>
    <t>SUMINISTRO EINSTALACION TUBERIA 6" RDE 41</t>
  </si>
  <si>
    <t>SUMINISTRO E INSTALACION VALVULA DE PURGA</t>
  </si>
  <si>
    <t xml:space="preserve">SUMINISTRO EINSTALACION TUBERIA 1.5" RDE 21 </t>
  </si>
  <si>
    <t>DOMICILIARIAS ACUEDUCTO</t>
  </si>
  <si>
    <t>INST. ACOMETIDA DOMICILIARIA 1/2"</t>
  </si>
  <si>
    <t>INSTALACION. BACINETE EN CONRETO TAPA HF</t>
  </si>
  <si>
    <t>CONCRETO 300 PSI</t>
  </si>
  <si>
    <t>CUADRILLA 1-0-4</t>
  </si>
  <si>
    <t xml:space="preserve">/UN </t>
  </si>
  <si>
    <t>LADRILLO COMUN</t>
  </si>
  <si>
    <t>LEVANTAMIENTO DE TUBERIA PVC EXIXTENTE</t>
  </si>
  <si>
    <t>DEMOLICION SARDINEL EN CONCRETO</t>
  </si>
  <si>
    <t>ACCESORIO PVC 3/4</t>
  </si>
  <si>
    <t>SOLDADURA LQUIMICA PVC</t>
  </si>
  <si>
    <t>LIMPIADOR TUBERIA</t>
  </si>
  <si>
    <t>TUBERIA PVC 3/4 RDE 21</t>
  </si>
  <si>
    <t>TUBERIA PVC 1" RDE 21</t>
  </si>
  <si>
    <t>SALIDA HIDRAULICA 3/4"</t>
  </si>
  <si>
    <t>LLAVE DE PASO 3/4"</t>
  </si>
  <si>
    <t>TANQUE DE ALMACENAMIENTO 1000 LT</t>
  </si>
  <si>
    <t>ACERO 1/2"</t>
  </si>
  <si>
    <t>CONCRETO DE 3000 PSI</t>
  </si>
  <si>
    <t>HERAMIENTA MENOR</t>
  </si>
  <si>
    <t>TUBERIA SANITARIA DE 2"</t>
  </si>
  <si>
    <t>LIMPIADOR TUBERIA PVC</t>
  </si>
  <si>
    <t>SOLDADURA QUIMICA PVC</t>
  </si>
  <si>
    <t>ACCESORIO 2"</t>
  </si>
  <si>
    <t>TUBERIA SANITARIA DE 4"</t>
  </si>
  <si>
    <t>ACCESORIO 4"</t>
  </si>
  <si>
    <t>TUBERIA AGUAS LLUVIAS 4"</t>
  </si>
  <si>
    <t>PEGACOR</t>
  </si>
  <si>
    <t>SANITARIO BLANCO</t>
  </si>
  <si>
    <t>ORINAL CON FLUXOMETRO</t>
  </si>
  <si>
    <t>GRIFERIA BLANCA</t>
  </si>
  <si>
    <t>LAVAMANOS BLANCO Y ACC UN</t>
  </si>
  <si>
    <t>LAVAPLATOS EN ACERO INOXIDABLE</t>
  </si>
  <si>
    <t>GL</t>
  </si>
  <si>
    <t>VINILO TIPO 1</t>
  </si>
  <si>
    <t>CERAMICA TRAFICO 5</t>
  </si>
  <si>
    <t>CERAMICA ANTIDESLIZANTE TRAFICO 5</t>
  </si>
  <si>
    <t>GUARDA ESCOBAS</t>
  </si>
  <si>
    <t>CERAMICA ML</t>
  </si>
  <si>
    <t>AZULEJO</t>
  </si>
  <si>
    <t>PINURA ANTICORROSIVO</t>
  </si>
  <si>
    <t>PINTURA EN ESMALTE</t>
  </si>
  <si>
    <t>TEJA TERMO ACUSTICA</t>
  </si>
  <si>
    <t>GANCHOS</t>
  </si>
  <si>
    <t>CANAL PVC AMAZONAS</t>
  </si>
  <si>
    <t>UNION CANAL AMAZONAS</t>
  </si>
  <si>
    <t>PINTURA ANTICORROSIVO</t>
  </si>
  <si>
    <t>CERRADURA SHLAGE</t>
  </si>
  <si>
    <t>PUERTA METALICA</t>
  </si>
  <si>
    <t>PUERTA METALICA 1X2,1M APROX</t>
  </si>
  <si>
    <t>VIDRIO 4MM</t>
  </si>
  <si>
    <t>RED DE SUMINISTRO PVC 3/4"</t>
  </si>
  <si>
    <t>RED DE SUMINISTRO PVC 1"</t>
  </si>
  <si>
    <t>CAJA DE INSPECCION 80X80</t>
  </si>
  <si>
    <t>SALIDAS SANITARIA 2"</t>
  </si>
  <si>
    <t>SALIDAS SANITARIA 4"</t>
  </si>
  <si>
    <t>INSTALACION SANITARIO BLANCO</t>
  </si>
  <si>
    <t>INSTALACION LAVAMANOS BLANCO</t>
  </si>
  <si>
    <t>INSTALACION LAVAPLATOS CON ESCURRIDERO</t>
  </si>
  <si>
    <t>BLOQUE ADMINISTRATIVO</t>
  </si>
  <si>
    <t>CONCRETO DE 3000 PSI VIGAS, COLUMNAS, ZAPATAS</t>
  </si>
  <si>
    <t>CONCRETO PARA PISO E = 10 CM</t>
  </si>
  <si>
    <t>ENCHAPE PARA BAÑOS Y MESONES</t>
  </si>
  <si>
    <t>PINTURA TIPO UNO</t>
  </si>
  <si>
    <t>MURO EN LADRILLO COMUN SENCILLO</t>
  </si>
  <si>
    <t>INSTALACION TEJA TERMOACUSTICA</t>
  </si>
  <si>
    <t>No</t>
  </si>
  <si>
    <t>CAMPAMENTO</t>
  </si>
  <si>
    <t>TEJA DE ETERNIR M2</t>
  </si>
  <si>
    <t>CUADILLA 1-0-4</t>
  </si>
  <si>
    <t>BISAGRAS</t>
  </si>
  <si>
    <t>CLAVOS</t>
  </si>
  <si>
    <t>AISLAMIENTO PREVENTIVO EN POLISOMBRA</t>
  </si>
  <si>
    <t>ADIFLEX</t>
  </si>
  <si>
    <t>GUADUA</t>
  </si>
  <si>
    <t>VARENGA</t>
  </si>
  <si>
    <t>VENTANA METALICA M2</t>
  </si>
  <si>
    <t>VENTANA METALICA</t>
  </si>
  <si>
    <t>EXCAVACION EN MATERIAL COMUUN H&lt;1M</t>
  </si>
  <si>
    <t xml:space="preserve">MALLA GALVANIZADA </t>
  </si>
  <si>
    <t>ANGULO 1/2"</t>
  </si>
  <si>
    <t>ACERO DE REFUERZO GRADO 60</t>
  </si>
  <si>
    <t>EXCAVACION EN CONGLOMERADO H&lt;1,2M</t>
  </si>
  <si>
    <t>DEMOLICION EN CONCRETO RIGIDO E=20CM CON COMPRESOR INCLUYE CORTE</t>
  </si>
  <si>
    <t>UN}</t>
  </si>
  <si>
    <t>1.1</t>
  </si>
  <si>
    <t>1.2</t>
  </si>
  <si>
    <t>1.3</t>
  </si>
  <si>
    <t>2.1</t>
  </si>
  <si>
    <t>2.2</t>
  </si>
  <si>
    <t>2.3</t>
  </si>
  <si>
    <t>2.4</t>
  </si>
  <si>
    <t>1.2 - ROCERIA</t>
  </si>
  <si>
    <t>1.3 - DESCAPOTE A MANO</t>
  </si>
  <si>
    <t>1.4 - AISLAMIENTO PREVENTIVO EN POLISOMBRA</t>
  </si>
  <si>
    <t>1.5 - CAMPAMENTO</t>
  </si>
  <si>
    <t>ECAVACIONES Y RELLENOS</t>
  </si>
  <si>
    <t>2.5</t>
  </si>
  <si>
    <t>2.6</t>
  </si>
  <si>
    <t>1.4</t>
  </si>
  <si>
    <t>2.1 - EXCAVACION EN MATERIAL COMUN H&lt;1,2M</t>
  </si>
  <si>
    <t>2.2 - EXCAVACION EN CONGLOMERADO H&lt;1,2M</t>
  </si>
  <si>
    <t>2.3 - RELLENO CNON MATERIAL DE SITIO COMPACTADO MANUALMENTE</t>
  </si>
  <si>
    <t>2.5 - DESALOJO MATERIAL SOBRANTE</t>
  </si>
  <si>
    <t>2.4 - RELLENO CON MATERIAL DEPRESTAMO MEZCLA 1:5  RECEBO SC-M</t>
  </si>
  <si>
    <t>2.6 -  LEVANTAMIENTO DE TUBERIA PVC EXIXTENTE</t>
  </si>
  <si>
    <t>DEMOLICIONE Y REPOSICION DE CONCRETOS</t>
  </si>
  <si>
    <t>3.1</t>
  </si>
  <si>
    <t>3.2</t>
  </si>
  <si>
    <t>3.3</t>
  </si>
  <si>
    <t>3.4</t>
  </si>
  <si>
    <t>3.5</t>
  </si>
  <si>
    <t>3.1 - DEMOLICION EN CONCRETO RIGIDO E=20CM CON COMPRESOR INCLUYE CORTE</t>
  </si>
  <si>
    <t xml:space="preserve"> 3.2 - DEMOLICION SARDINEL EN CONCRETO</t>
  </si>
  <si>
    <t>REPOSICION DE PAVIMENTO EN CONCRETO 300 PSI</t>
  </si>
  <si>
    <t>REPOSICION ANDEN EN CONCRETO DE 300 PSI</t>
  </si>
  <si>
    <t>REPOSICION DE SARDINEL EN CONCRETO DE 3000 PSI</t>
  </si>
  <si>
    <t xml:space="preserve"> 3.3 - REPOSICION DE PAVIMENTO RIGIDO EN CONCRETO DE 3000 PSI</t>
  </si>
  <si>
    <t>4.1</t>
  </si>
  <si>
    <t>4.2</t>
  </si>
  <si>
    <t>4.3</t>
  </si>
  <si>
    <t>4.5</t>
  </si>
  <si>
    <t>4.7</t>
  </si>
  <si>
    <t>4.4</t>
  </si>
  <si>
    <t>4.6</t>
  </si>
  <si>
    <t xml:space="preserve"> 3.5 - REPOSICION DE SARDINEL EN CONCRETO DE 3000 PSI</t>
  </si>
  <si>
    <t>3.4 -  REPOSICION DE ANDEN EN CONCRETO DE 3000 PSI</t>
  </si>
  <si>
    <t xml:space="preserve">4.1 - SUMINISTRO EINSTALACION TUBERIA 2.5" RDE 21 </t>
  </si>
  <si>
    <t>TUBERIA RDE 21, 2.5"</t>
  </si>
  <si>
    <t>TUBERIA RDE 21, 2"</t>
  </si>
  <si>
    <t>TUBERIA RDE 21, 1.5"</t>
  </si>
  <si>
    <t xml:space="preserve">4.2 -  SUMINISTRO EINSTALACION TUBERIA 1.5" RDE 21 </t>
  </si>
  <si>
    <t>4.3 - DESCRIPCION</t>
  </si>
  <si>
    <t xml:space="preserve"> 4.3 - SUMINISTRO EINSTALACION TUBERIA 2" RDE 21 </t>
  </si>
  <si>
    <t>4.4 - SUMINISTRO EINSTALACION TUBERIA 2" RDE 26</t>
  </si>
  <si>
    <t xml:space="preserve"> 4.5 -  SUMINISTRO EINSTALACION TUBERIA 3" RDE 32,5</t>
  </si>
  <si>
    <t>4.6 - SUMINISTRO EINSTALACION TUBERIA 4" RDE 32,5</t>
  </si>
  <si>
    <t>4.7 - SUMINISTRO EINSTALACION TUBERIA 4" RDE 21</t>
  </si>
  <si>
    <t>4.8 - SUMINISTRO EINSTALACION TUBERIA 6" RDE 41</t>
  </si>
  <si>
    <t>VOLANTE DE MANEJO 4"</t>
  </si>
  <si>
    <t>VASTAGO PARA COMPUERTA 4"</t>
  </si>
  <si>
    <t>4.9 - SUMINISTRO E INSTALACION  VALVULA DE COMPURTA ELASTICA VASTAGO ASCENDENTE INCLUYE VOLANTE DE MANIOBRAS 4"</t>
  </si>
  <si>
    <t xml:space="preserve">4.11 - SUMINISTRO E INSTALACION  HIDRANTE EXTREMOS TIPO BOSTON  JUNTA HIDRAULICA PVC 4" </t>
  </si>
  <si>
    <t>HIDRANTE TIPO BOSTON 4"</t>
  </si>
  <si>
    <t>KIT DE NIVELACION HIDRANTE TIPO TRAFICO DN 4" L = 500MM</t>
  </si>
  <si>
    <t xml:space="preserve">4.12 - SUMINISTRO E INSTALACION  HIDRANTE EXTREMOS TIPO BOSTON  JUNTA HIDRAULICA PVC 3" </t>
  </si>
  <si>
    <t>HIDRANTE TIPO BOSTON 3"</t>
  </si>
  <si>
    <t>KIT DE NIVELACION HIDRANTE TIPO TRAFICO DN 3" L =300MM</t>
  </si>
  <si>
    <t>CODO PVC 4 "</t>
  </si>
  <si>
    <t>LUBRICANTE</t>
  </si>
  <si>
    <t>TUBERIA PVC 4"</t>
  </si>
  <si>
    <t>REDUCCION 4"X3"</t>
  </si>
  <si>
    <t>REDUCCION 3"X2"</t>
  </si>
  <si>
    <t>REDUCCION 3"X2.5"</t>
  </si>
  <si>
    <t>TAPON 2"</t>
  </si>
  <si>
    <t>VENTOSA 3" TIPO BRIDA</t>
  </si>
  <si>
    <t xml:space="preserve"> SUMINISTRO E INSTALACION VENTOSA  3" TIPO BRIDA</t>
  </si>
  <si>
    <t>ELECTRICO</t>
  </si>
  <si>
    <t>VALVULA PURGA 4" HD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</si>
  <si>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</si>
  <si>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</si>
  <si>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</si>
  <si>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</si>
  <si>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</si>
  <si>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</si>
  <si>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</si>
  <si>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</si>
  <si>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</si>
  <si>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</si>
  <si>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</si>
  <si>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</si>
  <si>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</si>
  <si>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</si>
  <si>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</si>
  <si>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SUMINISTRO E INSTALACION  VALVULA DE COMPURTA ELASTICA VASTAGO ASCENDENTE INCLUYE VOLANTE DE MANIOBRAS 4"</t>
  </si>
  <si>
    <t>4.10 - SUMINISTRO E INSTALACION  VALVULA DE CONTROL COMPURTA ELASTICA VASTAGO ASCENDENTE INCLUYE VOLANTE DE MANIOBRAS 4", Y CAJILLA EN MAMPOSTERIA</t>
  </si>
  <si>
    <t>SUMINISTRO E INSTALACION  VALVULA DE CONTROL COMPURTA ELASTICA VASTAGO ASCENDENTE INCLUYE VOLANTE DE MANIOBRAS 4", Y CAJILLA EN MAMPOSTERIA</t>
  </si>
  <si>
    <t xml:space="preserve">SUMINISTRO E INSTALACION  HIDRANTE EXTREMOS TIPO BOSTON  JUNTA HIDRAULICA PVC 4" </t>
  </si>
  <si>
    <t xml:space="preserve"> SUMINISTRO E INSTALACION  HIDRANTE EXTREMOS TIPO BOSTON  JUNTA HIDRAULICA PVC 3" </t>
  </si>
  <si>
    <t>4.13 - SUMINISTRO E INSTALACION  CODO   4" RADIO CORTO</t>
  </si>
  <si>
    <t>4.14 - SUMINISTRO E INSTALACION  TUBERIA  4" RDE 21, PARA BYPASS DESARENADORES</t>
  </si>
  <si>
    <t>4.15 - SUMINISTRO E INSTALACION  UNION DE REPACION  4" RDE 21</t>
  </si>
  <si>
    <t>4.16 -  SUMNISTRO E INSTALACION DE TEE 2"</t>
  </si>
  <si>
    <t>4.17 -  SUMNISTRO E INSTALACION DE REDUCCION 4"X3"</t>
  </si>
  <si>
    <t>4.18 -  SUMNISTRO E INSTALACION DE REDUCCION 3"X2"</t>
  </si>
  <si>
    <t>4.19-  SUMNISTRO E INSTALACION DE REDUCCION 3"X2.5"</t>
  </si>
  <si>
    <t>4.20 -  SUMNISTRO E INSTALACION TAPON 2"</t>
  </si>
  <si>
    <t>4.21-  SUMINISTRO E INSTALACION VENTOSA  3" TIPO BRIDA</t>
  </si>
  <si>
    <t>4.22 - SUMINISTRO E INSTALACION VALVULA DE PURGA</t>
  </si>
  <si>
    <t>4.23 - SUMINISTRO E INSTALACION ELECTRO BOMBA 5HP</t>
  </si>
  <si>
    <t>4.23</t>
  </si>
  <si>
    <t>SUMINISTRO E INSTALACION  CODO   4" RADIO CORTO</t>
  </si>
  <si>
    <t>SUMINISTRO E INSTALACION  TUBERIA  4" RDE 21, PARA BYPASS DESARENADORES</t>
  </si>
  <si>
    <t>SUMINISTRO E INSTALACION  UNION DE REPACION  4" RDE 21</t>
  </si>
  <si>
    <t>SUMNISTRO E INSTALACION DE TEE 2"</t>
  </si>
  <si>
    <t>SUMNISTRO E INSTALACION DE REDUCCION 4"X3"</t>
  </si>
  <si>
    <t>SUMNISTRO E INSTALACION DE REDUCCION 3"X2"</t>
  </si>
  <si>
    <t>SUMNISTRO E INSTALACION DE REDUCCION 3"X2.5"</t>
  </si>
  <si>
    <t>SUMNISTRO E INSTALACION TAPON 2"</t>
  </si>
  <si>
    <t>5.1</t>
  </si>
  <si>
    <t>5.2</t>
  </si>
  <si>
    <t>5.3</t>
  </si>
  <si>
    <t>TAPA HF</t>
  </si>
  <si>
    <t>5.1 - INSTALACIN0N ACOMETIDA DOMICILIARIA 1/2"</t>
  </si>
  <si>
    <t>5.2 -SUMINISTRO E INSTALACION MEDIDOR 1/2"</t>
  </si>
  <si>
    <t>5.3 - INSTALACION BACINETE EN CONCRETO TAPA HF</t>
  </si>
  <si>
    <t>1.1 - LOCALIZACION Y REPLANTEO</t>
  </si>
  <si>
    <t>6.1 - LOCALIZACION Y REPLANTEO</t>
  </si>
  <si>
    <t>6.2 - ROCERIA</t>
  </si>
  <si>
    <t>6.3 - DESCAPOTE A MANO</t>
  </si>
  <si>
    <t>6.4 - AISLAMIENTO PREVENTIVO EN POLISOMBRA</t>
  </si>
  <si>
    <t>6.5 - CAMPAMENTO</t>
  </si>
  <si>
    <t>6.6 - EXCAVACION EN MATERIAL COMUN H&lt;1,2M</t>
  </si>
  <si>
    <t>6.7 - EXCAVACION EN CONGLOMERADO H&lt;1,2M</t>
  </si>
  <si>
    <t>6.8 - RELLENO CNON MATERIAL DE SITIO COMPACTADO MANUALMENTE</t>
  </si>
  <si>
    <t>6.9 - RELLENO CON MATERIAL DEPRESTAMO MEZCLA 1:5  RECEBO SC-M</t>
  </si>
  <si>
    <t>6.10 - DESALOJO MATERIAL SOBRANTE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</si>
  <si>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</si>
  <si>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</si>
  <si>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</si>
  <si>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</si>
  <si>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</si>
  <si>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</si>
  <si>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</si>
  <si>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</si>
  <si>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</si>
  <si>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</si>
  <si>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6.11 - SOLADO EN CONCRETO DE 2000 PSI E = 10 CM</t>
  </si>
  <si>
    <t>6.12 - CONCRETO DE 4000 PSI IMPERMEABILIZADO PARA MUROS, LOZA SUPERIOR EN INFERIOR</t>
  </si>
  <si>
    <t>6.14 -  ACERO DE REFUERZ 60000PSI FIGURACION Y AMARRE</t>
  </si>
  <si>
    <t>6.13 - MORTERO IMPERMEABILIZADO 1:3 MUROS DOS CARAS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</si>
  <si>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</si>
  <si>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</si>
  <si>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</si>
  <si>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</si>
  <si>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</si>
  <si>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</si>
  <si>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</si>
  <si>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</si>
  <si>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</si>
  <si>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</si>
  <si>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6.16 - ESCALON EN VARILLA 3/4"</t>
  </si>
  <si>
    <t>TUBERIA RDE 21 - 2.5"</t>
  </si>
  <si>
    <t>TUBERIA TEE 3"</t>
  </si>
  <si>
    <t>VALVULA DE COMPUERTA VASTAGO  3"HF</t>
  </si>
  <si>
    <t>VALVULA DE COMPUERTA VASTAGO 3"HF</t>
  </si>
  <si>
    <t>VOLANTE DE MANEJO 3"</t>
  </si>
  <si>
    <t>VASTAGO PARA COMPUERTA 3"</t>
  </si>
  <si>
    <t>6.15 - CONCRETO DE 3000 PSI PARA CAJILLAS DE ENTRADA, SALIDA Y LAVADO</t>
  </si>
  <si>
    <t>CINTA DE DILATACION</t>
  </si>
  <si>
    <t>TAPA EN LAMINA CALIBRE 18</t>
  </si>
  <si>
    <t>TUBO 4" PVC</t>
  </si>
  <si>
    <t>CODO 90</t>
  </si>
  <si>
    <t>6.17 -  SUMINISTRO EINSTALACION TUBERIA 3" RDE 21</t>
  </si>
  <si>
    <t>6.18 -  SUMNISTRO E INSTALACION DE TEE3"</t>
  </si>
  <si>
    <t>6.19 - SUMINISTRO E INSTALACION  VALVULA DE COMPURTA  3" ENTRADA Y BYPASS</t>
  </si>
  <si>
    <t>6.20- SUMINISTRO E INSTALACION  VALVULA DE COMPURTA ELASTICA VASTAGO ASCENDENTE INCLUYE VOLANTE DE MANIOBRAS 3" SLIDA</t>
  </si>
  <si>
    <t>6.21 - SUMINISTRO E INSTALACION  VALVULA DE COMPURTA ELASTICA VASTAGO ASCENDENTE INCLUYE VOLANTE DE MANIOBRAS 4" LAVADO</t>
  </si>
  <si>
    <t>6.22 - SUMINISTRO E INSTALACION  CINTA DE DILATACION</t>
  </si>
  <si>
    <t>6.23 - TAPA LAMINA CALIBRE 18 -0.6*0.6</t>
  </si>
  <si>
    <t>6.24 - CONO DE VENTILACION</t>
  </si>
  <si>
    <t>6.21</t>
  </si>
  <si>
    <t>6.22</t>
  </si>
  <si>
    <t>6.23</t>
  </si>
  <si>
    <t>6.24</t>
  </si>
  <si>
    <t>SOLADO EN CONCRETO DE 2000 PSI E = 10 CM</t>
  </si>
  <si>
    <t>CONCRETO DE 4000 PSI IMPERMEABILIZADO PARA MUROS, LOZA SUPERIOR EN INFERIOR</t>
  </si>
  <si>
    <t>MORTERO IMPERMEABILIZADO 1:3 MUROS DOS CARAS</t>
  </si>
  <si>
    <t>ESCALON EN VARILLA 3/4"</t>
  </si>
  <si>
    <t>SUMINISTRO EINSTALACION TUBERIA 3" RDE 21</t>
  </si>
  <si>
    <t>SUMNISTRO E INSTALACION DE TEE3"</t>
  </si>
  <si>
    <t>SUMINISTRO E INSTALACION  VALVULA DE COMPURTA  3" ENTRADA Y BYPASS</t>
  </si>
  <si>
    <t>SUMINISTRO E INSTALACION  VALVULA DE COMPURTA ELASTICA VASTAGO ASCENDENTE INCLUYE VOLANTE DE MANIOBRAS 3" SLIDA</t>
  </si>
  <si>
    <t>SUMINISTRO E INSTALACION  VALVULA DE COMPURTA ELASTICA VASTAGO ASCENDENTE INCLUYE VOLANTE DE MANIOBRAS 4" LAVADO</t>
  </si>
  <si>
    <t>SUMINISTRO E INSTALACION  CINTA DE DILATACION</t>
  </si>
  <si>
    <t>TAPA LAMINA CALIBRE 18 -0.6*0.6</t>
  </si>
  <si>
    <t>CONO DE VENTILACION</t>
  </si>
  <si>
    <t>CONCRETO DE 3000 PSI PARA CAJILLAS DE ENTRADA, SALIDA Y LAVADO</t>
  </si>
  <si>
    <t xml:space="preserve"> ACERO DE REFUERZ 60000PSI FIGURACION Y AMARRE</t>
  </si>
  <si>
    <t>TANQUES DE SUCCION</t>
  </si>
  <si>
    <t>7.1</t>
  </si>
  <si>
    <t>7.2</t>
  </si>
  <si>
    <t>7.3</t>
  </si>
  <si>
    <t>7.4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</si>
  <si>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</si>
  <si>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</si>
  <si>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</si>
  <si>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</si>
  <si>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</si>
  <si>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</si>
  <si>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</si>
  <si>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</si>
  <si>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</si>
  <si>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</si>
  <si>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</si>
  <si>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</si>
  <si>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</si>
  <si>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</si>
  <si>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</si>
  <si>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</si>
  <si>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</si>
  <si>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</si>
  <si>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</si>
  <si>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7.1 - LOCALIZACION Y REPLANTEO</t>
  </si>
  <si>
    <t>7.2 - ROCERIA</t>
  </si>
  <si>
    <t>7.3 - DESCAPOTE A MANO</t>
  </si>
  <si>
    <t>7.4 - AISLAMIENTO PREVENTIVO EN POLISOMBRA</t>
  </si>
  <si>
    <t>7.5 - EXCAVACION EN MATERIAL COMUN H&lt;1,2M</t>
  </si>
  <si>
    <t>7.6 - EXCAVACION EN CONGLOMERADO H&lt;1,2M</t>
  </si>
  <si>
    <t>7.7 - RELLENO CNON MATERIAL DE SITIO COMPACTADO MANUALMENTE</t>
  </si>
  <si>
    <t>7.8 - RELLENO CON MATERIAL DEPRESTAMO MEZCLA 1:5  RECEBO SC-M</t>
  </si>
  <si>
    <t>7.9 - DESALOJO MATERIAL SOBRANTE</t>
  </si>
  <si>
    <t>7.10 - SOLADO EN CONCRETO DE 2000 PSI E = 10 CM</t>
  </si>
  <si>
    <t>7.11 - CONCRETO DE 4000 PSI IMPERMEABILIZADO PARA MUROS, LOZA SUPERIOR EN INFERIOR</t>
  </si>
  <si>
    <t>6.25 -  SUMNISTRO E INSTALACION DE TEE 3"</t>
  </si>
  <si>
    <t xml:space="preserve">CODO 90° PVC PRESION </t>
  </si>
  <si>
    <t>TEE 3"</t>
  </si>
  <si>
    <t>6.26 -  SUMNISTRO E INSTALACION CODO  90° 3"</t>
  </si>
  <si>
    <t>6.25</t>
  </si>
  <si>
    <t>6.26</t>
  </si>
  <si>
    <t>SUMNISTRO E INSTALACION CODO  90° 3"</t>
  </si>
  <si>
    <t>SUMINISTRO EN ISTALACION MEDIDOR DE 1/2"</t>
  </si>
  <si>
    <t>SOLDADURA LIQUIDA</t>
  </si>
  <si>
    <t>LIMPIADOR</t>
  </si>
  <si>
    <t>ADAPTADOR DE 1/2"</t>
  </si>
  <si>
    <t xml:space="preserve"> TEE 3"</t>
  </si>
  <si>
    <t>VALVULA DE COMPUERTA VASTAGO  2"HF</t>
  </si>
  <si>
    <t>7.5</t>
  </si>
  <si>
    <t>7.12- MORTERO IMPERMEABILIZADO 1:3 MUROS DOS CARAS</t>
  </si>
  <si>
    <t>7.14 - CONCRETO DE 3000 PSI PARA CAJILLAS DE ENTRADA, SALIDA Y LAVADO</t>
  </si>
  <si>
    <t>7.15- ESCALON EN VARILLA 3/4"</t>
  </si>
  <si>
    <t>7.16 -  SUMINISTRO EINSTALACION TUBERIA 2.5 " RDE 21 SUCCION</t>
  </si>
  <si>
    <t>7.17 -  SUMNISTRO E INSTALACION DE TEE3" DESAGUE</t>
  </si>
  <si>
    <t>7.18 - SUMINISTRO E INSTALACION  VALVULA DE CIERRE 2"</t>
  </si>
  <si>
    <t>7.19 - SUMINISTRO E INSTALACION  VALVULA DE CIERRE 3"</t>
  </si>
  <si>
    <t>7.20 -  SUMNISTRO E INSTALACION DE TEE 3"</t>
  </si>
  <si>
    <t>7.21-  SUMNISTRO E INSTALACION CODO  90° 3"</t>
  </si>
  <si>
    <t>7.22 - SUMINISTRO E INSTALACION  CINTA DE DILATACION</t>
  </si>
  <si>
    <t>7.23 - TAPA LAMINA CALIBRE 18 -0.6*0.6</t>
  </si>
  <si>
    <t>7.24 - CONO DE VENTILACION</t>
  </si>
  <si>
    <t>7.13 -  ACERO DE REFUERO60000PSI FIGURACION Y AMARRE</t>
  </si>
  <si>
    <t>SUMINISTRO EINSTALACION TUBERIA 2.5 " RDE 21 SUCCION</t>
  </si>
  <si>
    <t xml:space="preserve"> SUMNISTRO E INSTALACION DE TEE3" DESAGUE</t>
  </si>
  <si>
    <t>SUMINISTRO E INSTALACION  VALVULA DE CIERRE 2"</t>
  </si>
  <si>
    <t>SUMINISTRO E INSTALACION  VALVULA DE CIERRE 3"</t>
  </si>
  <si>
    <t>SUMNISTRO E INSTALACION DE TEE 3"</t>
  </si>
  <si>
    <t xml:space="preserve"> CONO DE VENTILACION</t>
  </si>
  <si>
    <t xml:space="preserve">TANQUES DE ALMACENAMIENTO 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</si>
  <si>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</si>
  <si>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</si>
  <si>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</si>
  <si>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</si>
  <si>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</si>
  <si>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</si>
  <si>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</si>
  <si>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</si>
  <si>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</si>
  <si>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</si>
  <si>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</si>
  <si>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</si>
  <si>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</si>
  <si>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</si>
  <si>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</si>
  <si>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</si>
  <si>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</si>
  <si>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</si>
  <si>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</si>
  <si>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</si>
  <si>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</si>
  <si>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</si>
  <si>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</si>
  <si>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</si>
  <si>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</si>
  <si>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</si>
  <si>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</si>
  <si>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</si>
  <si>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</si>
  <si>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</si>
  <si>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</si>
  <si>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</si>
  <si>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</si>
  <si>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</si>
  <si>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</si>
  <si>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</si>
  <si>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</si>
  <si>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</si>
  <si>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</si>
  <si>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</si>
  <si>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</si>
  <si>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</si>
  <si>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PERFIL PHR 160*60*20 (1,20)</t>
  </si>
  <si>
    <t>PHR 160X60X20</t>
  </si>
  <si>
    <t>8.1 - LOCALIZACION Y REPLANTEO</t>
  </si>
  <si>
    <t>8.2 - CAMPAMENTO</t>
  </si>
  <si>
    <t>8.3 - ROCERIA</t>
  </si>
  <si>
    <t>8.4 - DESCAPOTE A MANO</t>
  </si>
  <si>
    <t>8.5 - AISLAMIENTO PREVENTIVO EN POLISOMBRA</t>
  </si>
  <si>
    <t>8.6 - EXCAVACION EN MATERIAL COMUN H&lt;1,2M</t>
  </si>
  <si>
    <t>8.7 - EXCAVACION EN CONGLOMERADO H&lt;1,2M</t>
  </si>
  <si>
    <t>8.8 - RELLENO CNON MATERIAL DE SITIO COMPACTADO MANUALMENTE</t>
  </si>
  <si>
    <t>8.9 - RELLENO CON MATERIAL DEPRESTAMO MEZCLA 1:5  RECEBO SC-M</t>
  </si>
  <si>
    <t>8.10 - DESALOJO MATERIAL SOBRANTE</t>
  </si>
  <si>
    <t>8.11 - SOLADO EN CONCRETO DE 2000 PSI E = 10 CM</t>
  </si>
  <si>
    <t>8.12 - CONCRETO DE 3000 PSI VIGAS, COLUMNAS, ZAPATAS</t>
  </si>
  <si>
    <t>8.13 - CONCRETO PARA PISO E = 10 CM</t>
  </si>
  <si>
    <t>8.14 -  ACERO DE REFUERO60000PSI FIGURACION Y AMARRE</t>
  </si>
  <si>
    <t xml:space="preserve"> 8.15 - MURO EN LADRILLO COMUN SENCILLO</t>
  </si>
  <si>
    <t>REPELLO PARA MUROS 1:4</t>
  </si>
  <si>
    <t>8.16 -  REPELLO PARA MUROS 1:4</t>
  </si>
  <si>
    <t>8.17 - CERAMICA ANTIDESLIZANTE TRAFICO 5</t>
  </si>
  <si>
    <t>8.18 - GUARDA ESCOBAS</t>
  </si>
  <si>
    <t>8.19 - ENCHAPE PARA BAÑOS  Y MESONES</t>
  </si>
  <si>
    <t>8.20 - PINTURA TIPO 1</t>
  </si>
  <si>
    <t xml:space="preserve">SOLDADURA </t>
  </si>
  <si>
    <t>8.21 - PERFIL PHR 160X60X20 (1,20)</t>
  </si>
  <si>
    <t>8.22 - INSTALACION DE TEJA TERMOACUSTICA</t>
  </si>
  <si>
    <t>8.23 - CANAL PVC AMAZONAS</t>
  </si>
  <si>
    <t>8.24 - PUERTA METALICA 1X2,1M APROX</t>
  </si>
  <si>
    <t>8.25 - VENTANA METALICA</t>
  </si>
  <si>
    <t>8.26 - VIDRIO 4MM</t>
  </si>
  <si>
    <t>8.27 - RED DE SUMINISTRO PVC 3/4"</t>
  </si>
  <si>
    <t>8.28 - RED DE SUMINISTRO PVC 1"</t>
  </si>
  <si>
    <t>8.29 - SALIDA HIDRAULICA 3/4"</t>
  </si>
  <si>
    <t>8.30 - LLAVE DE PASO 3/4"</t>
  </si>
  <si>
    <t>8.31 - TANQUE DE ALMACENAMIENTO 1000 LT</t>
  </si>
  <si>
    <t>8.32 - CAJA DE INSPECCION DE 80X80X80</t>
  </si>
  <si>
    <t>8.33 - TUBERIA SANITARIA DE 2"</t>
  </si>
  <si>
    <t>8.34 - TUBERIA SANITARIA DE 4"</t>
  </si>
  <si>
    <t>8.35 - SALIDA SANITARIA 2"</t>
  </si>
  <si>
    <t>BAJANTES  4"</t>
  </si>
  <si>
    <t>8.36 - SALIDA SANITARIA 4"</t>
  </si>
  <si>
    <t>8.37 - BAJANTE 4"</t>
  </si>
  <si>
    <t>8.38 - INSTALACION DE SANITARIO BLANCO</t>
  </si>
  <si>
    <t>/PTO</t>
  </si>
  <si>
    <t>8.39 - INSTALACION DE ORINAL BLANCO</t>
  </si>
  <si>
    <t>8.40 - INSTALACION DE LAVAMANOS BLANCO</t>
  </si>
  <si>
    <t>8.41 - INSTALACION DE LABAPLATOS CON ESCURRIDOR</t>
  </si>
  <si>
    <t>COM PACTADOR MANUAL SALTARIN</t>
  </si>
  <si>
    <t>ADOQUIN EN CONCRETO</t>
  </si>
  <si>
    <t>ARENA BLANCA</t>
  </si>
  <si>
    <t>8.42 - INSTALACION CAPA DE RODADURA EN  ADOQUIN</t>
  </si>
  <si>
    <t>INSTALACION CAPA DE RODADURA EN ADOQUIN ADOQUIN</t>
  </si>
  <si>
    <t>INSTALACION ORINAL BLANCO</t>
  </si>
  <si>
    <t>8.43</t>
  </si>
  <si>
    <t xml:space="preserve">CERRAMIENTO PERIMETRAL </t>
  </si>
  <si>
    <t>8.43 - CERRAMIENTO PERIMETRAL</t>
  </si>
  <si>
    <t>CONCRETO VIGA DE CIMENTACION 0.25*0.25</t>
  </si>
  <si>
    <t>COLUMNA EN CONCRETO  0.2*0.25</t>
  </si>
  <si>
    <t>MURO EN LADRILLO COMUN A LA VISTA</t>
  </si>
  <si>
    <t>PINTURA ANTICORRROSIVA</t>
  </si>
  <si>
    <t>OBRERO</t>
  </si>
  <si>
    <t>CESPEDON</t>
  </si>
  <si>
    <t>TIERRA NEGRA</t>
  </si>
  <si>
    <t>ARBUSTO NATIVO</t>
  </si>
  <si>
    <t>8.44 - EMPRADIZACION CON CESPED</t>
  </si>
  <si>
    <t>8.45 - ARBORIZACION</t>
  </si>
  <si>
    <t>8.44</t>
  </si>
  <si>
    <t>8.45</t>
  </si>
  <si>
    <t>EMPRADIZACION CON CESPED</t>
  </si>
  <si>
    <t xml:space="preserve"> ARBORIZACION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</si>
  <si>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</si>
  <si>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</si>
  <si>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</si>
  <si>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</si>
  <si>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</si>
  <si>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</si>
  <si>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</si>
  <si>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</si>
  <si>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</si>
  <si>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</si>
  <si>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</si>
  <si>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</si>
  <si>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</si>
  <si>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</si>
  <si>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</si>
  <si>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</si>
  <si>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SISTEMA DE PUESTA A TIERRA (SPT)</t>
  </si>
  <si>
    <t>MASTILES Y LUMINARIAS</t>
  </si>
  <si>
    <t>TOMACORRIENTES DOBLE CON POLO A TIERRA</t>
  </si>
  <si>
    <t>TUBERIA CONDUIT PVC   3Mts CON ACCESORIOS</t>
  </si>
  <si>
    <t>CABLE COBRE N° 12 AWG</t>
  </si>
  <si>
    <t>TABLERO GENERAL DE DISTRIBUCION</t>
  </si>
  <si>
    <t>CABLE ENCAUCHETADO 3x10</t>
  </si>
  <si>
    <t>CABLE COBRE N° 1/0 AWG</t>
  </si>
  <si>
    <t>CAJAS DE INSPECCION</t>
  </si>
  <si>
    <t>ALAMBRE DE COBRE N° 12</t>
  </si>
  <si>
    <t xml:space="preserve">TUBO EMT GALVANIZADO 3/4" </t>
  </si>
  <si>
    <t>LAMPARA FLUORECENTE 2 X 32 WATS</t>
  </si>
  <si>
    <t>INTERRUPTOR SENCILLO</t>
  </si>
  <si>
    <t>INTERRUPTOR DOBLE</t>
  </si>
  <si>
    <t>INTERRUPTOR DETECTOR DE PRESENCIA</t>
  </si>
  <si>
    <t>TRANSFORMADOR TRIFASICO 45KVA CON ESTRUCTURA Y POSTE</t>
  </si>
  <si>
    <t>MTS</t>
  </si>
  <si>
    <t>SUMINISTRO E INSTALACION ELECTRO BOMBA 6HP</t>
  </si>
  <si>
    <t>8.46 - SISTEMA DE PUESTA A TIERRA</t>
  </si>
  <si>
    <t>CUADRILLA TECNICO ELCTRICISTA MAS AYUDANTE</t>
  </si>
  <si>
    <t>TERMINAL DE PONCHAR COBRE ESTAÑO 1/0 AWG "3M"</t>
  </si>
  <si>
    <t>8.47 - MASTIL 8 MTS CON LUMINARIAS METALHALIDE</t>
  </si>
  <si>
    <t>MASTIL EN CONCRETO REFORZADO 8MTS</t>
  </si>
  <si>
    <t>CRUCETA ANGULO HIERRO GALVANIZADO DE 2 MTS</t>
  </si>
  <si>
    <t>PERNO DE MAQUINA 10" GALVANIZADO</t>
  </si>
  <si>
    <t>CINTA BANDIT 5/8"</t>
  </si>
  <si>
    <t>HEBILLAS PARA CINTA BANDIT 5/8"</t>
  </si>
  <si>
    <t>TUBO EMT 3/4 X 3MTS</t>
  </si>
  <si>
    <t>UNION EMT 3/$</t>
  </si>
  <si>
    <t>TERMINAL EMT 3/4"</t>
  </si>
  <si>
    <t>CONNECTORES BINETALICOS #4</t>
  </si>
  <si>
    <t>TERMINAL DE PONCHAR  #4</t>
  </si>
  <si>
    <t>LAMPARA METALHALADY 400 WATS LUZ BLANCA CON ARRANACADORES Y BALASTO A 220 VAC</t>
  </si>
  <si>
    <t>TOMACORRIENTE DOBLE CON POLO A TIERRA 250 W</t>
  </si>
  <si>
    <t>CAJILLA SOPORTE GALVANIZADA INCRUSTAR</t>
  </si>
  <si>
    <t>8.48 - TOMACORRIENTES DOBLE CON POLO A TIERRA</t>
  </si>
  <si>
    <t>8.49 - TUBERIA CONDUIT PVC   3Mts CON ACCESORIOS</t>
  </si>
  <si>
    <t>UNION CONDUIT PVC 1"</t>
  </si>
  <si>
    <t>CURVA CONDUIT PVC 1"</t>
  </si>
  <si>
    <t>TUBO CONDUIT PVC 3/4 3MTS</t>
  </si>
  <si>
    <t>TUBO CONDUIT PVC 1"</t>
  </si>
  <si>
    <t>CURVA CONDUIT PVC 3/4" 3MTS</t>
  </si>
  <si>
    <t>TRANSPORTE TUBERIA CONDUIT Y ACCESORIOS</t>
  </si>
  <si>
    <t>8.50 - TOMACORRIENTES DOBLE CON POLO A TIERRA</t>
  </si>
  <si>
    <t>CABLE DE COBRE AISLADO # 12 AWG</t>
  </si>
  <si>
    <t>DIAM</t>
  </si>
  <si>
    <t>AISLAMIENTO PREVENTIVO EN POLISOMBRA REUTILIZACION 70 %</t>
  </si>
  <si>
    <t xml:space="preserve">INSTALACION TUBERIA 1.5" RDE 21 </t>
  </si>
  <si>
    <t xml:space="preserve">INSTALACION TUBERIA 2" RDE 21 </t>
  </si>
  <si>
    <t>INSTALACION TUBERIA 2" RDE 26</t>
  </si>
  <si>
    <t>INSTALACION TUBERIA 3" RDE 32,5</t>
  </si>
  <si>
    <t>INSTALACION TUBERIA 4" RDE 32,5</t>
  </si>
  <si>
    <t>INSTALACION TUBERIA 4" RDE 21</t>
  </si>
  <si>
    <t xml:space="preserve">INSTALACION  HIDRANTE EXTREMOS TIPO BOSTON  JUNTA HIDRAULICA PVC 3" </t>
  </si>
  <si>
    <t>INSTALACION ELECTRO BOMBA 6HP</t>
  </si>
  <si>
    <t>RELLENO CON MATERIAL DE PRESTAMOMEZCLA 1:5  RECEBO SC-M</t>
  </si>
  <si>
    <t>INSTALACION TUBERIA 2.5 " RDE 21 SUCCION</t>
  </si>
  <si>
    <t>INSTALACION  CINTA DE DILATACION</t>
  </si>
  <si>
    <t>LAMPARA DE SODIO CON CONTROL DE FOTOCELDA 150 W X 220 V</t>
  </si>
  <si>
    <t>TRANSFORMADOR TRIFASICO 30KVA CON ESTRUCTURA Y POSTE</t>
  </si>
  <si>
    <t>8.62</t>
  </si>
  <si>
    <t xml:space="preserve">PLANTA DE TRATAMIENTO </t>
  </si>
  <si>
    <t>PLANTA DE TRATAMIENTO PARA AGUA POTABLE TIPO CONVENCIONAL, PARA UN CAUDAL DE 10 L/S</t>
  </si>
  <si>
    <t>PLACA EN CONCRETO  DE 3000 PSI 0,25M DE ESPESOR</t>
  </si>
  <si>
    <t>RESUMEN TOTAL DE LA OBRA</t>
  </si>
  <si>
    <t>VALOR TOTAL</t>
  </si>
  <si>
    <t>1</t>
  </si>
  <si>
    <t>2</t>
  </si>
  <si>
    <t>ACERO DE REFUERZ 60000PSI FIGURACION Y AMARRE</t>
  </si>
  <si>
    <t>SUMINISTROTUBERIA 3" RDE 21</t>
  </si>
  <si>
    <t>SUMINISTRO TUBERIA 2.5 " RDE 21 SUCCION</t>
  </si>
  <si>
    <t>SUMINISTRO  TUBERIA SANITARIA DE 2"</t>
  </si>
  <si>
    <t>SUMINISTRO  TUBERIA SANITARIA DE 4"</t>
  </si>
  <si>
    <t>INSTALACION TUBERIA ACUEDUCTO</t>
  </si>
  <si>
    <t>EXCAVACION MANUAL EN MATERIAL COMUN</t>
  </si>
  <si>
    <t>EXCAVACION MANUAL EN CONGLOMERADO H&lt;1,2M</t>
  </si>
  <si>
    <t>EXCAVACION MANUALEN MATERIAL COMUN</t>
  </si>
  <si>
    <t>RED DE ACUEDUCTO</t>
  </si>
  <si>
    <t>5.4</t>
  </si>
  <si>
    <t xml:space="preserve">TANQUE DE ALMACENAMIENTO </t>
  </si>
  <si>
    <t>5.5</t>
  </si>
  <si>
    <t>INSTALACION VALVULA DE PURGA 2"</t>
  </si>
  <si>
    <t>4.24</t>
  </si>
  <si>
    <t>4.25</t>
  </si>
  <si>
    <t>CAMARA DE QUIEBRE</t>
  </si>
  <si>
    <t>MEMORIA DE CANTIDADES DE OBRA</t>
  </si>
  <si>
    <t>ADUCCION - CONDUCCION- RED DE DISTRIBUCION</t>
  </si>
  <si>
    <t>PROFUNDIAD</t>
  </si>
  <si>
    <t xml:space="preserve">  </t>
  </si>
  <si>
    <t>INSTALACION VALVULA DE PURGA 4"</t>
  </si>
  <si>
    <t>4.26</t>
  </si>
  <si>
    <t>DEMOLICIONES Y REPOSICION DE CONCRETOS</t>
  </si>
  <si>
    <t>5.6</t>
  </si>
  <si>
    <t>5.7</t>
  </si>
  <si>
    <t>TUBERIA SANITARIA DE 6"</t>
  </si>
  <si>
    <t>8.63</t>
  </si>
  <si>
    <t>SUMINISTRO  TUBERIA SANITARIA DE 6"</t>
  </si>
  <si>
    <t>EXCAVACION MECÁNICA EN MATERIAL COMUN</t>
  </si>
  <si>
    <t>EXCAVACION MECANICA EN CONGLOMERADO H&lt;1,2M</t>
  </si>
  <si>
    <t>RELLENO CON MATERIAL DE SITIO COMPACTADO MANUALMENTE (SALTARÍN)</t>
  </si>
  <si>
    <t>INSTALACION  TUBERIA  4" RDE 21, PARA BYPASS DESARENADORES, INCLUYE ACCESORIOS</t>
  </si>
  <si>
    <t>SUMINISTRO TUBERIA  4" RDE 21, PARA BYPASS DESARENADORES, INCLUYE ACCESORIOS</t>
  </si>
  <si>
    <t>INSTALACION TUBERIA 2 1/2" RDE 26</t>
  </si>
  <si>
    <t>INSTALACION TUBERIA 4" RDE 41</t>
  </si>
  <si>
    <t>CERRAMIENTO PERIMETRAL EN MAMPOSTERÍA Y MALLA ESLABONADA</t>
  </si>
  <si>
    <t>INSTALACION PAVIMENTO EN ADOQUIN</t>
  </si>
  <si>
    <t>CAJAS DE INSPECCION 80X80X80</t>
  </si>
  <si>
    <t>SUMINISTRO E INSTALACION BACINETE EN CONCRETO TAPA HF</t>
  </si>
  <si>
    <t>SUMINISTRO  TUBERIA 1.5" RDE 21 .  E.L</t>
  </si>
  <si>
    <t>SUMINISTRO  TUBERIA 2" RDE 21 . UNION PLATINO</t>
  </si>
  <si>
    <t>SUMINISTRO  TUBERIA 2" RDE 26. UNION PLATINO</t>
  </si>
  <si>
    <t>INSTALACION TUBERIA 2 1/2" RDE 26. UNION PLATINO</t>
  </si>
  <si>
    <t>SUMINISTRO  TUBERIA 3" RDE 32,5. UNION PLATINO</t>
  </si>
  <si>
    <t>INSTALACION TUBERIA 4" RDE 41. UNION PLATINO</t>
  </si>
  <si>
    <t>SUMINISTRO  TUBERIA 4" RDE 32,5. UNION PLATINO</t>
  </si>
  <si>
    <t>SUMINISTRO  TUBERIA 4" RDE 21. UNION PLATINO</t>
  </si>
  <si>
    <t>REPOSICION ANDEN EN CONCRETO DE 2500 PSI. E=0,10 m</t>
  </si>
  <si>
    <t>REPOSICION DE SARDINEL EN CONCRETO DE 2500 PSI</t>
  </si>
  <si>
    <t xml:space="preserve">RELLENO CON MATERIAL DE PRESTAMO   RECEBO </t>
  </si>
  <si>
    <t>RELLENO CON MATERIAL DEPRESTAMOMEZCLA 1:8  RECEBO SC-M</t>
  </si>
  <si>
    <t>RELLENO CON MATERIAL DE PRESTAMOMEZCLA 1:8  RECEBO SC-M</t>
  </si>
  <si>
    <t>RELLENO CON MATERIAL DE PRESTAMO MEZCLA 1:8  RECEBO SC-M</t>
  </si>
  <si>
    <t>REPOSICION DE PAVIMENTO EN CONCRETO 3000 PSI, E=0,20 M</t>
  </si>
  <si>
    <t>INSTALACION LAVAPLATOS CON ESCURRIDERO de 100*50. Incluye griferia</t>
  </si>
  <si>
    <t>SUMINISTRO E INSTALACION TEJA TERMOACUSTICA</t>
  </si>
  <si>
    <t>SUMINISTRO E  INSTALACION CANAL PVC AMAZONAS</t>
  </si>
  <si>
    <t>SUMINISTRO E  INSTALACION PUERTA METALICA 1X2,1M APROX</t>
  </si>
  <si>
    <t>SUMINISTRO E  INSTALACION VENTANA METALICA</t>
  </si>
  <si>
    <t>SUMINISTRO E  INSTALACION  VIDRIO 4MM</t>
  </si>
  <si>
    <t>SUMINISTRO E INSTALACION  VALVULA DE COMPUERTA ELASTICA VASTAGO ASCENDENTE INCLUYE VOLANTE DE MANIOBRAS 4"</t>
  </si>
  <si>
    <t>SUIMMINISTRO E INSTALACION  VALVULA DE COMPURTA ELASTICA VASTAGO ASCENDENTE INCLUYE VOLANTE DE MANIOBRAS 4" LAVADO</t>
  </si>
  <si>
    <t xml:space="preserve">SUMINIISTRO INSTALACIÓN DE VALVULA DE CONTROL COMPUERTA ELASTICA VASTAGO ASCENDENTE INCLUYE VOLANTE DE MANIOBRAS 4" Y CONSTRUCCIÓN CAJILLA EN MAMPOSTERIA </t>
  </si>
  <si>
    <t>SUMINISTRO E INSTALACION  INSTALACION VENTOSA  4" TIPO BRIDA INCLUYE CAJILLA EN CONCRETO</t>
  </si>
  <si>
    <t>SUMINISTRO E INSTALACION   INSTALACION VENTOSA  2" TIPO BRIDAINCLUYE CAJILLA EN CONCRETO</t>
  </si>
  <si>
    <t>INSTALACION  VALVULA DE VALVULA DE COMPUERTA ELASTICA VASTAGO ASCENDENTE INCLUYE VOLANTE DE MANIOBRAS 3"   ENTRADA Y BYPASS</t>
  </si>
  <si>
    <t xml:space="preserve">SUMINISTRO E INSTALACION MEDIDOR medidor volumétrico cuerpo en bronce de ½” , calibrado </t>
  </si>
  <si>
    <t>INST. ACOMETIDA DOMICILIARIA 1/2", LONGITID DE 6 MT. INCLUYE MEDIDOR</t>
  </si>
  <si>
    <t>SUMINISTRO E INSTALACION PASAMUROS EN ACERO AL CARBON E.L L=0,560 M, DIAMETRO= 4"</t>
  </si>
  <si>
    <t>SUMINISTRO E INSTALACION  FILTRO EN Y EN HD. EXTREMO BRIDA- MALLA EN ACERO INOXIDABLEDIAMETRO=4"</t>
  </si>
  <si>
    <t>SUMINISTRO E INSTALACION  NIPLE LXB EN ACERO. L=0,10 MT. DIAMETRO=4"</t>
  </si>
  <si>
    <t>SUMINISTRO E INSTALACION  UNION UNIVERSAL DE DESMONTAJE. HD. DIAMETRO=4"</t>
  </si>
  <si>
    <t>SUMINISTRO E INSTALACION CODO 90. HD. LXB. DIAMETRO=4"</t>
  </si>
  <si>
    <t>5,5,1</t>
  </si>
  <si>
    <t>5,5,2</t>
  </si>
  <si>
    <t>5,5,3</t>
  </si>
  <si>
    <t>5,5,4</t>
  </si>
  <si>
    <t>5,5,5</t>
  </si>
  <si>
    <t>5,5,6</t>
  </si>
  <si>
    <t>5,5,7</t>
  </si>
  <si>
    <t>5,5,8</t>
  </si>
  <si>
    <t>5,5,9</t>
  </si>
  <si>
    <t>SUMINISTRO E INSTALACION  VALVULA DE CONTROL AUTOMATICO DE NiVEL TIPO GLOBO, VASTAGO GUIADO OPERADO POR DIAFRAGMA .HD. EXTREMO BRIDA. DIAMETRO=4"</t>
  </si>
  <si>
    <t>SUMINISTRO E INSTALACION PASAMUROSEN ACERO EXTREMO LISO X BRIDA. L=0,35 Mt. DIAMETRO=4"</t>
  </si>
  <si>
    <t>SUMINISTRO E INSTALACION  NIPLE LXB EN ACERO L= 0,40 MT. DIAMETRO=4"</t>
  </si>
  <si>
    <t>5,4,1</t>
  </si>
  <si>
    <t>5,4,2</t>
  </si>
  <si>
    <t>5,4,3</t>
  </si>
  <si>
    <t>5,4,4</t>
  </si>
  <si>
    <t>5,4,5</t>
  </si>
  <si>
    <t>5,4,6</t>
  </si>
  <si>
    <t>5,4,7</t>
  </si>
  <si>
    <t>5,4,8</t>
  </si>
  <si>
    <t>5,4,9</t>
  </si>
  <si>
    <t>5,4,10</t>
  </si>
  <si>
    <t>5,4,11</t>
  </si>
  <si>
    <t>5,4,12</t>
  </si>
  <si>
    <t>5,4,13</t>
  </si>
  <si>
    <t>5,4,14</t>
  </si>
  <si>
    <t>5,4,15</t>
  </si>
  <si>
    <t>SUMINISTRO E INSTALACION VALVULA REGULADORA DE PRESION DE 3" PN 10/16</t>
  </si>
  <si>
    <t>SUMINISTRO E INSTALACION FILTRO EN Y DN 90 mm PN 10</t>
  </si>
  <si>
    <t>SUMINISTRO E INSTALACION VENTOSA TRIPLE FUNCION DN 50 PN 16/25</t>
  </si>
  <si>
    <t>SUMINISTRO E INSTALACION PORTABRIDA HD DN 90 mm PN 10</t>
  </si>
  <si>
    <t>SUMINISTRO E INSTALACION REDUCCION DN 90 X 75 mm BRIDA PN 10</t>
  </si>
  <si>
    <t>SUMINISTRO E INSTALACION TUBO HD BRIDA LISO DN 90 mm PON 10. LONGITUD=0,20 m</t>
  </si>
  <si>
    <t>SUMINISTRO E INSTALACION UNION UNIVERSAL DE DESMONTE DN 75 mm PN 10/16</t>
  </si>
  <si>
    <t>SUMINISTRO E INSTALACION TUBO HD BRIDA LISO DN 75 mm PN 10. LONGITUD=0,15 m</t>
  </si>
  <si>
    <t>SUMINISTRO E INSTALACION TEE HD DN 75 X 50  mm PN 10/16</t>
  </si>
  <si>
    <t xml:space="preserve"> INSTALACION  VALVULA DE COMPUERTA ELASTICA VASTAGO ASCENDENTE INCLUYE VOLANTE DE MANIOBRAS 3" SLIDA</t>
  </si>
  <si>
    <t>SUMINISTRO E INSTALACION VALVULA DE COMPUERTA SELLO ELASTICO DN 90 mm PN 10/16. BXB</t>
  </si>
  <si>
    <t>SUMINISTRO E INSTALACION TEE HD DN 90 mm PN 10. BXB</t>
  </si>
  <si>
    <t>SUMINISTRO E INSTALACION TEE HD DN 90 X 50  mm PN 10/16 BXB</t>
  </si>
  <si>
    <t>SUMINISTRO E INSTALACION CODO  90 HD DN 75 MM PN 10 BXB</t>
  </si>
  <si>
    <t>SUMINISTRO E INSTALACION PORTABRIDA HD DN 75 mm PN 10 BXB</t>
  </si>
  <si>
    <t>SUMINISTRO E INSTALACION VALVULA REGULADORA DE PRESION DE 1 1/2" PN 10/16</t>
  </si>
  <si>
    <t>5,8,1</t>
  </si>
  <si>
    <t>5,8,2</t>
  </si>
  <si>
    <t>5,8,3</t>
  </si>
  <si>
    <t>5,8,4</t>
  </si>
  <si>
    <t>5,8,5</t>
  </si>
  <si>
    <t>5,8,6</t>
  </si>
  <si>
    <t>5,8,7</t>
  </si>
  <si>
    <t>5,8,8</t>
  </si>
  <si>
    <t>5,8,9</t>
  </si>
  <si>
    <t>5,8,10</t>
  </si>
  <si>
    <t>5,8,11</t>
  </si>
  <si>
    <t>5,8,12</t>
  </si>
  <si>
    <t>5,8,13</t>
  </si>
  <si>
    <t>5,8,14</t>
  </si>
  <si>
    <t>5,8,15</t>
  </si>
  <si>
    <t>SUMINISTRO E INSTALACION FILTRO EN Y DN 50 mm PN 10</t>
  </si>
  <si>
    <t>SUMINISTRO E INSTALACION PORTABRIDA HD DN 50 mm PN 10</t>
  </si>
  <si>
    <t>SUMINISTRO E INSTALACION PORTABRIDA HD DN 40 mm PN 10 BXB</t>
  </si>
  <si>
    <t>SUMINISTRO E INSTALACION VALVULA DE COMPUERTA SELLO ELASTICO DN 50 mm PN 10/16. BXB</t>
  </si>
  <si>
    <t>SUMINISTRO E INSTALACION TEE HD DN 50 mm PN 10. BXB</t>
  </si>
  <si>
    <t>SUMINISTRO E INSTALACION TUBO HD BRIDA LISO DN 50 mm PN 10. LONGITUD=0,15 m</t>
  </si>
  <si>
    <t>SUMINISTRO E INSTALACION UNION UNIVERSAL  DN 40 mm PN 10/16</t>
  </si>
  <si>
    <t>SUMINISTRO E INSTALACION TEE HD DN 50 X 40  mm PN 10/16 BXB</t>
  </si>
  <si>
    <t>SUMINISTRO E INSTALACION CODO  90 HD DN 40 MM PN 10 BXB</t>
  </si>
  <si>
    <t>SUMINISTRO E INSTALACION TUBO HD BRIDA LISO DN 40 mm PN 10. LONGITUD=0,10 m</t>
  </si>
  <si>
    <t>SUMINISTRO E INSTALACION TEE HD DN 50 X 50  mm PN 10/16</t>
  </si>
  <si>
    <t>SUMINISTRO E INSTALACION REDUCCION DN 50 X 40 mm BRIDA PN 10. PVC</t>
  </si>
  <si>
    <t>CAJA EN CONCRETO DE 3,000 PSI DE 1,62*1,12</t>
  </si>
  <si>
    <t>CAJA EN CONCRETO DE 3,000 PSI DE 0,90*1,15</t>
  </si>
  <si>
    <t>SUMINISTRO E INSTALACION INSTALACION VALVULA DE CONTROL DE PRESION DE 3" INCLUYE CAJILLA 0.7*0.7</t>
  </si>
  <si>
    <t>SUMINISTRO E INSTALACION INSTALACION VALVULA DE CONTROL DE PRESION DE 2" INCLUYE CAJILLA 0.7*0.7</t>
  </si>
  <si>
    <t>SUMINISTRO E INSTALACION INSTALACION DE TEE3" UNION PLATINO</t>
  </si>
  <si>
    <t xml:space="preserve">SUMINISTRO E INSTALACION  DE TEE 3"UNION PLATINO </t>
  </si>
  <si>
    <t>SUMINISTRO E  INSTALACION DE TEE3" DESAGUE UNION PLATINO</t>
  </si>
  <si>
    <t>SUMINISTRO E  INSTALACION DE TEE 3" UNION PLATINO</t>
  </si>
  <si>
    <t>INSTALACION TUBERIA 3" RDE 21</t>
  </si>
  <si>
    <t>SUMINISTRO E INSTALACION TEE 3" EN HD BXB</t>
  </si>
  <si>
    <t>6.27</t>
  </si>
  <si>
    <t>6.28</t>
  </si>
  <si>
    <t>6.29</t>
  </si>
  <si>
    <t>SUMINISTRO E INSTALACION TUBERIA PVC 4" UNION PLATINO. RDE 21</t>
  </si>
  <si>
    <t>SUMINISTRO E INSTALACION  VALVULA DE COMPUERTA EN HD EXTREMO BRIDA SELLO ELASTICO, VASTAGO NO ASCENDENTE. DIAMETRO=4"</t>
  </si>
  <si>
    <t>SUMINISTRO E INSTALACION  VALVULA DE COMPUERTA EN HD EXTREMO BRIDA , VASTAGO ASCENDENTE. DIAMETRO=4"</t>
  </si>
  <si>
    <t xml:space="preserve"> SUMINISTRO E INSTALACION  CODO  GRAN RADIO 22.5°  4" </t>
  </si>
  <si>
    <t xml:space="preserve"> SUMINISTRO E INSTALACION  CODO GRAN RADIO 45°  4" </t>
  </si>
  <si>
    <t xml:space="preserve"> SUMINISTRO E INSTALACION  CODO GRAN RADIO 90°  4" </t>
  </si>
  <si>
    <t xml:space="preserve"> SUMINISTRO E INSTALACION  CODO  90° 4" RADIO CORTO </t>
  </si>
  <si>
    <t xml:space="preserve"> SUMINISTRO E  INSTALACION CODO  90° 3"</t>
  </si>
  <si>
    <t>6.30</t>
  </si>
  <si>
    <t>6.31</t>
  </si>
  <si>
    <t xml:space="preserve">SUMINISTRO  E INSTALACION  CODO  PVC  90° 4" RADIO CORTO </t>
  </si>
  <si>
    <t xml:space="preserve">SUMINISTRO  E INSTALACION TEE  PVC  4" </t>
  </si>
  <si>
    <t>6.32</t>
  </si>
  <si>
    <t>SUMINISTRO E INSTALACION DE TEE 2"</t>
  </si>
  <si>
    <t>SUMINISTRO E INSTALACION DE REDUCCION 4"X3"</t>
  </si>
  <si>
    <t>SUMINISTRO E INSTALACION DE REDUCCION 3"X2"</t>
  </si>
  <si>
    <t>SUMINISTRO E INSTALACION DE REDUCCION 3"X2.5"</t>
  </si>
  <si>
    <t>SUMINISTRO E INSTALACION TAPON 2"</t>
  </si>
  <si>
    <t>SUMINISTRO E INSTALACION  VALVULA DE CIERRE 3". VALVULA DE COMPUERTA VASTAGO NO ASCENDENTE  3"HF SELLO DE BRONCE. BXB</t>
  </si>
  <si>
    <t>SUMINISTRO E INSTALACION  VALVULA DE CIERRE 2". VALVULA DE COMPUERTA VASTAGO NO ASCENDENTE  2"HF SELLO DE BRONCE. BXB</t>
  </si>
  <si>
    <t xml:space="preserve"> SUMINISTRO E  INSTALACION CODO  90° 2"</t>
  </si>
  <si>
    <t>SUMINISTRO EINSTALACION CODO  90° 3"</t>
  </si>
  <si>
    <t>7.25</t>
  </si>
  <si>
    <t>7.26</t>
  </si>
  <si>
    <t>7.27</t>
  </si>
  <si>
    <t>7.28</t>
  </si>
  <si>
    <t>SUMINISTRO E INSTALACION CODO HD DE 2"</t>
  </si>
  <si>
    <t>SUMINISTRO E INSTALACION VALVULA CHEQUE   HD DE 2"</t>
  </si>
  <si>
    <t>SUMINISTRO E INSTALACION UNION UNIVERSAL   HD DE 2"</t>
  </si>
  <si>
    <t>7.29</t>
  </si>
  <si>
    <t>7.30</t>
  </si>
  <si>
    <t>SUMINISTRO E INSTALACION TAPON CEBADO   HD DE 2"</t>
  </si>
  <si>
    <t>SUMINISTRO E INSTALACION UNION UNIVERSAL   HD DE 2 1/2"</t>
  </si>
  <si>
    <t>7.31</t>
  </si>
  <si>
    <t>SUMINISTRO E INSTALACION VALVULA DE PIE  + CANASTILLA   HD DE 2 1/2"</t>
  </si>
  <si>
    <t>8.64</t>
  </si>
  <si>
    <t>8.65</t>
  </si>
  <si>
    <t>8.66</t>
  </si>
  <si>
    <t>8.67</t>
  </si>
  <si>
    <t>8.68</t>
  </si>
  <si>
    <t>8.69</t>
  </si>
  <si>
    <t>SISTEMA DE PUESTA A TIERRA</t>
  </si>
  <si>
    <t>MASTIL 8 MTS CON LUMINARIAS</t>
  </si>
  <si>
    <t>TUBERIA CONDUIT PVC   3/4"</t>
  </si>
  <si>
    <t>TABLERO GENERAL DE DISTRIBUCION 12 CIRCUITOS 3F</t>
  </si>
  <si>
    <t>POSTE DE CONCRETO REFORZADO 8 M X 510 KG CON DI</t>
  </si>
  <si>
    <t xml:space="preserve">TUBERIA EMT GALVANIZADO 3/4" </t>
  </si>
  <si>
    <t>CABLE COBRE N° 10 AWG</t>
  </si>
  <si>
    <t>CABLE COBRE N° 4 AWG</t>
  </si>
  <si>
    <t>TUBERIA CONDUIT PVC   1"</t>
  </si>
  <si>
    <t>CURVA PVC 3/4"</t>
  </si>
  <si>
    <t>CURVA PVC 1"</t>
  </si>
  <si>
    <t xml:space="preserve"> POSTE DE CONCRETO REFORZADO 12 M X 750 KG </t>
  </si>
  <si>
    <t>T1 SIN D.I. TIERRA SIN DUCTO INTERNO</t>
  </si>
  <si>
    <t>CONTADOR DE ENERGIA ELECTRONICO</t>
  </si>
  <si>
    <t>Administracion obra civil (%)</t>
  </si>
  <si>
    <t>Utilidades obra civil (%)</t>
  </si>
  <si>
    <t>Imprevistos obra civil (%)</t>
  </si>
  <si>
    <t>TOTAL OBRA CIVIL</t>
  </si>
  <si>
    <t>AIU + IVA SOBRE LA UTILIDAD (19%)</t>
  </si>
  <si>
    <t>VALOR 
UNITARIO</t>
  </si>
  <si>
    <t>OBRA CIVIL</t>
  </si>
  <si>
    <t>SUMINISTRO</t>
  </si>
  <si>
    <t>SUB TOTAL SUMINISTRO</t>
  </si>
  <si>
    <t>Administracion suministro (%)</t>
  </si>
  <si>
    <t>IVA/UTILIDAD (%)</t>
  </si>
  <si>
    <t>PROYECTO: OPTIMIZACIÓN Y AMPLIACIÓN DEL SISTEMA DE ACUEDUCTO DEL CASCO URBANO DEL MUNICIPIO DE GUALMATAN, DEPARTAMENTO DE NARIÑO</t>
  </si>
  <si>
    <t>UM</t>
  </si>
  <si>
    <t xml:space="preserve"> TOTAL SUMINISTRO</t>
  </si>
  <si>
    <t>COSTO OBRA CIVIL</t>
  </si>
  <si>
    <t>COSTO SUMINISTRO DE MATERIALES</t>
  </si>
  <si>
    <t>COSTO TOTAL PROYECTO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</si>
</sst>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#,##0.00;[Red]#,##0.00"/>
    <numFmt numFmtId="185" formatCode="_ [$€-2]\ * #,##0.00_ ;_ [$€-2]\ * \-#,##0.00_ ;_ [$€-2]\ * &quot;-&quot;??_ "/>
    <numFmt numFmtId="186" formatCode="0.0"/>
    <numFmt numFmtId="187" formatCode="_ * #,##0_ ;_ * \-#,##0_ ;_ * &quot;-&quot;??_ ;_ @_ "/>
    <numFmt numFmtId="188" formatCode="\5&quot;.&quot;\ \1"/>
    <numFmt numFmtId="189" formatCode="0.00000"/>
    <numFmt numFmtId="190" formatCode="[$$-240A]\ #,##0"/>
    <numFmt numFmtId="191" formatCode="&quot;$&quot;\ #,##0.00;\(&quot;$&quot;\ #,##0.00\)"/>
    <numFmt numFmtId="192" formatCode="[$$-240A]\ #,##0.00"/>
    <numFmt numFmtId="193" formatCode="0.000"/>
    <numFmt numFmtId="194" formatCode="[$-240A]dddd\,\ dd&quot; de &quot;mmmm&quot; de &quot;yyyy"/>
    <numFmt numFmtId="195" formatCode="[$-240A]hh:mm:ss\ AM/PM"/>
    <numFmt numFmtId="196" formatCode="_(&quot;$&quot;* #,##0&quot;&quot;_);_(&quot;$&quot;* \(#,##0\)&quot;&quot;;_(&quot;$&quot;* &quot;-&quot;??&quot;&quot;_);_(@_)"/>
    <numFmt numFmtId="197" formatCode="###,###.##"/>
    <numFmt numFmtId="198" formatCode="\$\ ###,###,###"/>
    <numFmt numFmtId="199" formatCode="0.00000%"/>
    <numFmt numFmtId="200" formatCode="0.0000%"/>
    <numFmt numFmtId="201" formatCode="0.000%"/>
    <numFmt numFmtId="202" formatCode="\$\ ###,###,###.00"/>
    <numFmt numFmtId="203" formatCode="0.0%"/>
    <numFmt numFmtId="204" formatCode="0.00000000"/>
    <numFmt numFmtId="205" formatCode="0.000000000"/>
    <numFmt numFmtId="206" formatCode="0.0000000000"/>
    <numFmt numFmtId="207" formatCode="0.0000000"/>
    <numFmt numFmtId="208" formatCode="0.000000"/>
    <numFmt numFmtId="209" formatCode="0.0000"/>
    <numFmt numFmtId="210" formatCode="_(&quot;$&quot;\ * #,##0_);_(&quot;$&quot;\ * \(#,##0\);_(&quot;$&quot;\ * &quot;-&quot;??_);_(@_)"/>
    <numFmt numFmtId="211" formatCode="#,##0.000;[Red]#,##0.000"/>
    <numFmt numFmtId="212" formatCode="&quot;$&quot;#,##0.00"/>
  </numFmts>
  <fonts count="6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9"/>
      <color indexed="8"/>
      <name val="Arial"/>
      <family val="2"/>
    </font>
    <font>
      <b/>
      <sz val="10"/>
      <name val="Arial Narrow"/>
      <family val="2"/>
    </font>
    <font>
      <b/>
      <sz val="12"/>
      <name val="Aparajita"/>
      <family val="2"/>
    </font>
    <font>
      <sz val="12"/>
      <name val="Aparajita"/>
      <family val="2"/>
    </font>
    <font>
      <sz val="8"/>
      <name val="Swis721 BT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83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Alignment="1">
      <alignment vertical="center" wrapText="1"/>
    </xf>
    <xf numFmtId="182" fontId="1" fillId="0" borderId="0" xfId="53" applyFont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184" fontId="5" fillId="33" borderId="17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82" fontId="3" fillId="33" borderId="0" xfId="53" applyFont="1" applyFill="1" applyBorder="1" applyAlignment="1">
      <alignment vertical="center"/>
    </xf>
    <xf numFmtId="184" fontId="3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82" fontId="0" fillId="33" borderId="17" xfId="53" applyFont="1" applyFill="1" applyBorder="1" applyAlignment="1">
      <alignment/>
    </xf>
    <xf numFmtId="182" fontId="5" fillId="33" borderId="17" xfId="53" applyFont="1" applyFill="1" applyBorder="1" applyAlignment="1">
      <alignment horizontal="right" vertical="center"/>
    </xf>
    <xf numFmtId="182" fontId="5" fillId="33" borderId="17" xfId="53" applyFont="1" applyFill="1" applyBorder="1" applyAlignment="1">
      <alignment vertical="center"/>
    </xf>
    <xf numFmtId="2" fontId="5" fillId="33" borderId="17" xfId="0" applyNumberFormat="1" applyFont="1" applyFill="1" applyBorder="1" applyAlignment="1">
      <alignment vertical="center"/>
    </xf>
    <xf numFmtId="182" fontId="5" fillId="33" borderId="17" xfId="53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82" fontId="5" fillId="33" borderId="17" xfId="53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182" fontId="0" fillId="0" borderId="10" xfId="53" applyFont="1" applyBorder="1" applyAlignment="1">
      <alignment vertical="center" wrapText="1"/>
    </xf>
    <xf numFmtId="182" fontId="0" fillId="0" borderId="19" xfId="53" applyFont="1" applyBorder="1" applyAlignment="1">
      <alignment horizontal="left" vertical="center" wrapText="1"/>
    </xf>
    <xf numFmtId="182" fontId="0" fillId="0" borderId="10" xfId="53" applyFont="1" applyBorder="1" applyAlignment="1">
      <alignment vertical="center" wrapText="1"/>
    </xf>
    <xf numFmtId="182" fontId="0" fillId="0" borderId="10" xfId="53" applyFont="1" applyFill="1" applyBorder="1" applyAlignment="1">
      <alignment horizontal="left" vertical="center" wrapText="1"/>
    </xf>
    <xf numFmtId="183" fontId="57" fillId="33" borderId="10" xfId="50" applyFont="1" applyFill="1" applyBorder="1" applyAlignment="1">
      <alignment vertical="center"/>
    </xf>
    <xf numFmtId="183" fontId="0" fillId="33" borderId="10" xfId="50" applyFont="1" applyFill="1" applyBorder="1" applyAlignment="1">
      <alignment vertical="center"/>
    </xf>
    <xf numFmtId="183" fontId="0" fillId="33" borderId="10" xfId="50" applyFont="1" applyFill="1" applyBorder="1" applyAlignment="1">
      <alignment vertical="center"/>
    </xf>
    <xf numFmtId="182" fontId="0" fillId="0" borderId="0" xfId="53" applyFont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3" fillId="33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82" fontId="1" fillId="0" borderId="0" xfId="53" applyFont="1" applyBorder="1" applyAlignment="1">
      <alignment vertical="center"/>
    </xf>
    <xf numFmtId="182" fontId="0" fillId="0" borderId="0" xfId="53" applyFont="1" applyBorder="1" applyAlignment="1">
      <alignment vertical="center"/>
    </xf>
    <xf numFmtId="182" fontId="0" fillId="0" borderId="0" xfId="53" applyFont="1" applyBorder="1" applyAlignment="1">
      <alignment vertical="center" wrapText="1"/>
    </xf>
    <xf numFmtId="182" fontId="2" fillId="0" borderId="11" xfId="53" applyFont="1" applyFill="1" applyBorder="1" applyAlignment="1">
      <alignment vertical="center"/>
    </xf>
    <xf numFmtId="182" fontId="2" fillId="0" borderId="10" xfId="53" applyFont="1" applyFill="1" applyBorder="1" applyAlignment="1">
      <alignment horizontal="center" vertical="center"/>
    </xf>
    <xf numFmtId="182" fontId="1" fillId="0" borderId="10" xfId="53" applyFont="1" applyFill="1" applyBorder="1" applyAlignment="1">
      <alignment horizontal="left" vertical="center" wrapText="1"/>
    </xf>
    <xf numFmtId="182" fontId="0" fillId="0" borderId="13" xfId="53" applyFont="1" applyBorder="1" applyAlignment="1">
      <alignment vertical="center" wrapText="1"/>
    </xf>
    <xf numFmtId="182" fontId="0" fillId="0" borderId="20" xfId="53" applyFont="1" applyBorder="1" applyAlignment="1">
      <alignment vertical="center" wrapText="1"/>
    </xf>
    <xf numFmtId="182" fontId="0" fillId="0" borderId="12" xfId="53" applyFont="1" applyBorder="1" applyAlignment="1">
      <alignment vertical="center" wrapText="1"/>
    </xf>
    <xf numFmtId="182" fontId="56" fillId="0" borderId="10" xfId="53" applyFont="1" applyFill="1" applyBorder="1" applyAlignment="1">
      <alignment horizontal="center" vertical="center"/>
    </xf>
    <xf numFmtId="182" fontId="0" fillId="0" borderId="10" xfId="53" applyFont="1" applyFill="1" applyBorder="1" applyAlignment="1">
      <alignment horizontal="center" vertical="center"/>
    </xf>
    <xf numFmtId="182" fontId="0" fillId="0" borderId="0" xfId="53" applyFont="1" applyFill="1" applyBorder="1" applyAlignment="1">
      <alignment vertical="center"/>
    </xf>
    <xf numFmtId="182" fontId="0" fillId="0" borderId="14" xfId="53" applyFont="1" applyFill="1" applyBorder="1" applyAlignment="1">
      <alignment vertical="center"/>
    </xf>
    <xf numFmtId="182" fontId="0" fillId="0" borderId="15" xfId="53" applyFont="1" applyFill="1" applyBorder="1" applyAlignment="1">
      <alignment vertical="center"/>
    </xf>
    <xf numFmtId="182" fontId="0" fillId="0" borderId="16" xfId="53" applyFont="1" applyFill="1" applyBorder="1" applyAlignment="1">
      <alignment vertical="center"/>
    </xf>
    <xf numFmtId="182" fontId="57" fillId="0" borderId="0" xfId="53" applyFont="1" applyFill="1" applyBorder="1" applyAlignment="1">
      <alignment vertical="center"/>
    </xf>
    <xf numFmtId="183" fontId="1" fillId="33" borderId="0" xfId="50" applyFont="1" applyFill="1" applyAlignment="1">
      <alignment horizontal="center" vertical="center"/>
    </xf>
    <xf numFmtId="183" fontId="0" fillId="33" borderId="0" xfId="50" applyFont="1" applyFill="1" applyBorder="1" applyAlignment="1">
      <alignment vertical="center"/>
    </xf>
    <xf numFmtId="183" fontId="0" fillId="33" borderId="0" xfId="5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83" fontId="0" fillId="33" borderId="0" xfId="50" applyFont="1" applyFill="1" applyAlignment="1">
      <alignment vertical="center"/>
    </xf>
    <xf numFmtId="183" fontId="1" fillId="33" borderId="10" xfId="50" applyFont="1" applyFill="1" applyBorder="1" applyAlignment="1">
      <alignment vertical="center"/>
    </xf>
    <xf numFmtId="183" fontId="0" fillId="33" borderId="10" xfId="50" applyFont="1" applyFill="1" applyBorder="1" applyAlignment="1">
      <alignment vertical="center"/>
    </xf>
    <xf numFmtId="183" fontId="0" fillId="33" borderId="13" xfId="50" applyFont="1" applyFill="1" applyBorder="1" applyAlignment="1">
      <alignment vertical="center"/>
    </xf>
    <xf numFmtId="183" fontId="0" fillId="33" borderId="10" xfId="50" applyFont="1" applyFill="1" applyBorder="1" applyAlignment="1">
      <alignment vertical="center"/>
    </xf>
    <xf numFmtId="183" fontId="0" fillId="33" borderId="12" xfId="50" applyFont="1" applyFill="1" applyBorder="1" applyAlignment="1">
      <alignment vertical="center"/>
    </xf>
    <xf numFmtId="183" fontId="0" fillId="33" borderId="0" xfId="50" applyFont="1" applyFill="1" applyBorder="1" applyAlignment="1">
      <alignment vertical="center"/>
    </xf>
    <xf numFmtId="2" fontId="0" fillId="33" borderId="19" xfId="53" applyNumberFormat="1" applyFont="1" applyFill="1" applyBorder="1" applyAlignment="1">
      <alignment horizontal="right" vertical="center" wrapText="1"/>
    </xf>
    <xf numFmtId="2" fontId="0" fillId="33" borderId="21" xfId="53" applyNumberFormat="1" applyFont="1" applyFill="1" applyBorder="1" applyAlignment="1">
      <alignment horizontal="right" vertical="center" wrapText="1"/>
    </xf>
    <xf numFmtId="2" fontId="0" fillId="33" borderId="21" xfId="53" applyNumberFormat="1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183" fontId="0" fillId="33" borderId="14" xfId="50" applyFont="1" applyFill="1" applyBorder="1" applyAlignment="1">
      <alignment vertical="center"/>
    </xf>
    <xf numFmtId="183" fontId="0" fillId="33" borderId="15" xfId="50" applyFont="1" applyFill="1" applyBorder="1" applyAlignment="1">
      <alignment vertical="center"/>
    </xf>
    <xf numFmtId="183" fontId="0" fillId="33" borderId="16" xfId="50" applyFont="1" applyFill="1" applyBorder="1" applyAlignment="1">
      <alignment vertical="center"/>
    </xf>
    <xf numFmtId="183" fontId="57" fillId="33" borderId="0" xfId="50" applyFont="1" applyFill="1" applyBorder="1" applyAlignment="1">
      <alignment vertical="center"/>
    </xf>
    <xf numFmtId="2" fontId="0" fillId="0" borderId="10" xfId="53" applyNumberFormat="1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3" fontId="4" fillId="33" borderId="0" xfId="50" applyFont="1" applyFill="1" applyBorder="1" applyAlignment="1">
      <alignment vertical="center"/>
    </xf>
    <xf numFmtId="182" fontId="4" fillId="0" borderId="0" xfId="53" applyFont="1" applyBorder="1" applyAlignment="1">
      <alignment vertical="center"/>
    </xf>
    <xf numFmtId="182" fontId="4" fillId="0" borderId="24" xfId="53" applyFont="1" applyBorder="1" applyAlignment="1">
      <alignment vertical="center"/>
    </xf>
    <xf numFmtId="183" fontId="1" fillId="33" borderId="0" xfId="50" applyFont="1" applyFill="1" applyBorder="1" applyAlignment="1">
      <alignment horizontal="center" vertical="center"/>
    </xf>
    <xf numFmtId="182" fontId="1" fillId="0" borderId="0" xfId="53" applyFont="1" applyBorder="1" applyAlignment="1">
      <alignment horizontal="center" vertical="center"/>
    </xf>
    <xf numFmtId="182" fontId="3" fillId="0" borderId="24" xfId="53" applyFont="1" applyBorder="1" applyAlignment="1">
      <alignment horizontal="center" vertical="center"/>
    </xf>
    <xf numFmtId="182" fontId="1" fillId="2" borderId="25" xfId="53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2" fontId="1" fillId="0" borderId="24" xfId="53" applyFont="1" applyBorder="1" applyAlignment="1">
      <alignment vertical="center"/>
    </xf>
    <xf numFmtId="2" fontId="0" fillId="0" borderId="23" xfId="0" applyNumberFormat="1" applyBorder="1" applyAlignment="1">
      <alignment horizontal="center" vertical="center"/>
    </xf>
    <xf numFmtId="182" fontId="0" fillId="0" borderId="24" xfId="53" applyFont="1" applyBorder="1" applyAlignment="1">
      <alignment vertical="center"/>
    </xf>
    <xf numFmtId="182" fontId="2" fillId="0" borderId="26" xfId="53" applyFont="1" applyFill="1" applyBorder="1" applyAlignment="1">
      <alignment vertical="center"/>
    </xf>
    <xf numFmtId="0" fontId="56" fillId="0" borderId="27" xfId="0" applyFont="1" applyFill="1" applyBorder="1" applyAlignment="1">
      <alignment horizontal="center" vertical="center"/>
    </xf>
    <xf numFmtId="182" fontId="2" fillId="0" borderId="28" xfId="53" applyFon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82" fontId="0" fillId="0" borderId="28" xfId="53" applyFont="1" applyBorder="1" applyAlignment="1">
      <alignment horizontal="left" vertical="center" wrapText="1"/>
    </xf>
    <xf numFmtId="183" fontId="0" fillId="33" borderId="0" xfId="50" applyFont="1" applyFill="1" applyBorder="1" applyAlignment="1">
      <alignment vertical="center"/>
    </xf>
    <xf numFmtId="182" fontId="1" fillId="0" borderId="24" xfId="53" applyFont="1" applyBorder="1" applyAlignment="1">
      <alignment horizontal="left" vertical="center" wrapText="1"/>
    </xf>
    <xf numFmtId="0" fontId="56" fillId="0" borderId="29" xfId="0" applyFont="1" applyFill="1" applyBorder="1" applyAlignment="1">
      <alignment horizontal="center" vertical="center"/>
    </xf>
    <xf numFmtId="182" fontId="1" fillId="0" borderId="30" xfId="53" applyFont="1" applyBorder="1" applyAlignment="1">
      <alignment horizontal="left" vertical="center" wrapText="1"/>
    </xf>
    <xf numFmtId="2" fontId="0" fillId="0" borderId="31" xfId="0" applyNumberFormat="1" applyBorder="1" applyAlignment="1">
      <alignment horizontal="center" vertical="center"/>
    </xf>
    <xf numFmtId="182" fontId="56" fillId="0" borderId="28" xfId="53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182" fontId="0" fillId="0" borderId="24" xfId="53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182" fontId="1" fillId="0" borderId="32" xfId="53" applyFont="1" applyBorder="1" applyAlignment="1">
      <alignment horizontal="left" vertical="center" wrapText="1"/>
    </xf>
    <xf numFmtId="182" fontId="1" fillId="0" borderId="33" xfId="53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82" fontId="0" fillId="0" borderId="0" xfId="53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2" fontId="0" fillId="0" borderId="24" xfId="53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83" fontId="0" fillId="33" borderId="35" xfId="50" applyFont="1" applyFill="1" applyBorder="1" applyAlignment="1">
      <alignment vertical="center"/>
    </xf>
    <xf numFmtId="182" fontId="0" fillId="0" borderId="35" xfId="53" applyFont="1" applyBorder="1" applyAlignment="1">
      <alignment vertical="center"/>
    </xf>
    <xf numFmtId="182" fontId="0" fillId="0" borderId="36" xfId="53" applyFont="1" applyBorder="1" applyAlignment="1">
      <alignment vertical="center"/>
    </xf>
    <xf numFmtId="0" fontId="5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 applyProtection="1">
      <alignment horizontal="left"/>
      <protection/>
    </xf>
    <xf numFmtId="182" fontId="11" fillId="33" borderId="17" xfId="53" applyFont="1" applyFill="1" applyBorder="1" applyAlignment="1" applyProtection="1">
      <alignment/>
      <protection/>
    </xf>
    <xf numFmtId="0" fontId="11" fillId="33" borderId="17" xfId="0" applyNumberFormat="1" applyFont="1" applyFill="1" applyBorder="1" applyAlignment="1" applyProtection="1">
      <alignment/>
      <protection/>
    </xf>
    <xf numFmtId="182" fontId="11" fillId="33" borderId="17" xfId="0" applyNumberFormat="1" applyFont="1" applyFill="1" applyBorder="1" applyAlignment="1" applyProtection="1">
      <alignment/>
      <protection/>
    </xf>
    <xf numFmtId="182" fontId="11" fillId="33" borderId="17" xfId="53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/>
    </xf>
    <xf numFmtId="184" fontId="5" fillId="33" borderId="0" xfId="0" applyNumberFormat="1" applyFont="1" applyFill="1" applyBorder="1" applyAlignment="1">
      <alignment vertical="center"/>
    </xf>
    <xf numFmtId="182" fontId="5" fillId="33" borderId="0" xfId="53" applyFont="1" applyFill="1" applyBorder="1" applyAlignment="1">
      <alignment/>
    </xf>
    <xf numFmtId="0" fontId="14" fillId="33" borderId="0" xfId="0" applyFont="1" applyFill="1" applyBorder="1" applyAlignment="1">
      <alignment vertical="top" wrapText="1"/>
    </xf>
    <xf numFmtId="192" fontId="13" fillId="33" borderId="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182" fontId="0" fillId="33" borderId="17" xfId="53" applyFont="1" applyFill="1" applyBorder="1" applyAlignment="1" applyProtection="1">
      <alignment/>
      <protection/>
    </xf>
    <xf numFmtId="0" fontId="3" fillId="8" borderId="17" xfId="0" applyFont="1" applyFill="1" applyBorder="1" applyAlignment="1">
      <alignment horizontal="right" vertical="center"/>
    </xf>
    <xf numFmtId="182" fontId="3" fillId="8" borderId="17" xfId="53" applyFont="1" applyFill="1" applyBorder="1" applyAlignment="1">
      <alignment vertical="center"/>
    </xf>
    <xf numFmtId="184" fontId="3" fillId="8" borderId="17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center"/>
    </xf>
    <xf numFmtId="184" fontId="5" fillId="33" borderId="17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2" fontId="3" fillId="8" borderId="17" xfId="0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right" vertical="center"/>
    </xf>
    <xf numFmtId="182" fontId="3" fillId="8" borderId="0" xfId="53" applyFont="1" applyFill="1" applyBorder="1" applyAlignment="1">
      <alignment vertical="center"/>
    </xf>
    <xf numFmtId="184" fontId="3" fillId="8" borderId="0" xfId="0" applyNumberFormat="1" applyFont="1" applyFill="1" applyBorder="1" applyAlignment="1">
      <alignment vertical="center"/>
    </xf>
    <xf numFmtId="182" fontId="5" fillId="33" borderId="37" xfId="53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8" borderId="39" xfId="0" applyFont="1" applyFill="1" applyBorder="1" applyAlignment="1">
      <alignment horizontal="right" vertical="center"/>
    </xf>
    <xf numFmtId="182" fontId="3" fillId="8" borderId="39" xfId="53" applyFont="1" applyFill="1" applyBorder="1" applyAlignment="1">
      <alignment vertical="center"/>
    </xf>
    <xf numFmtId="184" fontId="3" fillId="8" borderId="39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33" borderId="0" xfId="0" applyNumberFormat="1" applyFont="1" applyFill="1" applyBorder="1" applyAlignment="1" applyProtection="1">
      <alignment vertical="center"/>
      <protection/>
    </xf>
    <xf numFmtId="2" fontId="12" fillId="33" borderId="0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/>
      <protection/>
    </xf>
    <xf numFmtId="2" fontId="3" fillId="8" borderId="17" xfId="53" applyNumberFormat="1" applyFont="1" applyFill="1" applyBorder="1" applyAlignment="1">
      <alignment vertical="center"/>
    </xf>
    <xf numFmtId="182" fontId="5" fillId="33" borderId="40" xfId="53" applyFont="1" applyFill="1" applyBorder="1" applyAlignment="1">
      <alignment/>
    </xf>
    <xf numFmtId="0" fontId="3" fillId="33" borderId="14" xfId="0" applyFont="1" applyFill="1" applyBorder="1" applyAlignment="1">
      <alignment horizontal="right" vertical="center"/>
    </xf>
    <xf numFmtId="182" fontId="3" fillId="33" borderId="14" xfId="53" applyFont="1" applyFill="1" applyBorder="1" applyAlignment="1">
      <alignment vertical="center"/>
    </xf>
    <xf numFmtId="184" fontId="3" fillId="33" borderId="38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6" fillId="0" borderId="4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2" xfId="62" applyFont="1" applyBorder="1" applyAlignment="1">
      <alignment vertical="center" wrapText="1"/>
      <protection/>
    </xf>
    <xf numFmtId="0" fontId="1" fillId="0" borderId="43" xfId="62" applyFont="1" applyBorder="1" applyAlignment="1">
      <alignment vertical="center" wrapText="1"/>
      <protection/>
    </xf>
    <xf numFmtId="0" fontId="1" fillId="0" borderId="44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2" fontId="1" fillId="33" borderId="24" xfId="53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/>
    </xf>
    <xf numFmtId="182" fontId="0" fillId="33" borderId="0" xfId="53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182" fontId="0" fillId="0" borderId="21" xfId="53" applyFont="1" applyBorder="1" applyAlignment="1">
      <alignment horizontal="left" vertical="center" wrapText="1"/>
    </xf>
    <xf numFmtId="43" fontId="0" fillId="0" borderId="0" xfId="0" applyNumberFormat="1" applyAlignment="1">
      <alignment vertical="center"/>
    </xf>
    <xf numFmtId="183" fontId="58" fillId="33" borderId="10" xfId="50" applyFont="1" applyFill="1" applyBorder="1" applyAlignment="1">
      <alignment vertical="center"/>
    </xf>
    <xf numFmtId="182" fontId="3" fillId="33" borderId="17" xfId="53" applyFont="1" applyFill="1" applyBorder="1" applyAlignment="1">
      <alignment vertical="center"/>
    </xf>
    <xf numFmtId="184" fontId="3" fillId="33" borderId="17" xfId="0" applyNumberFormat="1" applyFont="1" applyFill="1" applyBorder="1" applyAlignment="1">
      <alignment vertical="center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82" fontId="0" fillId="33" borderId="0" xfId="0" applyNumberFormat="1" applyFill="1" applyBorder="1" applyAlignment="1">
      <alignment/>
    </xf>
    <xf numFmtId="0" fontId="3" fillId="0" borderId="20" xfId="0" applyFont="1" applyBorder="1" applyAlignment="1">
      <alignment vertical="center" wrapText="1"/>
    </xf>
    <xf numFmtId="182" fontId="0" fillId="0" borderId="0" xfId="53" applyFont="1" applyFill="1" applyAlignment="1">
      <alignment vertical="center"/>
    </xf>
    <xf numFmtId="183" fontId="15" fillId="0" borderId="17" xfId="52" applyNumberFormat="1" applyFont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182" fontId="57" fillId="0" borderId="10" xfId="53" applyFont="1" applyBorder="1" applyAlignment="1">
      <alignment vertical="center" wrapText="1"/>
    </xf>
    <xf numFmtId="182" fontId="57" fillId="0" borderId="28" xfId="53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183" fontId="0" fillId="33" borderId="45" xfId="50" applyFont="1" applyFill="1" applyBorder="1" applyAlignment="1">
      <alignment vertical="center"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183" fontId="0" fillId="0" borderId="10" xfId="50" applyFont="1" applyBorder="1" applyAlignment="1">
      <alignment vertical="center" wrapText="1"/>
    </xf>
    <xf numFmtId="183" fontId="0" fillId="0" borderId="10" xfId="50" applyFont="1" applyBorder="1" applyAlignment="1">
      <alignment vertical="center" wrapText="1"/>
    </xf>
    <xf numFmtId="0" fontId="2" fillId="33" borderId="46" xfId="0" applyFont="1" applyFill="1" applyBorder="1" applyAlignment="1">
      <alignment vertical="center"/>
    </xf>
    <xf numFmtId="182" fontId="2" fillId="0" borderId="46" xfId="53" applyFont="1" applyFill="1" applyBorder="1" applyAlignment="1">
      <alignment vertical="center"/>
    </xf>
    <xf numFmtId="182" fontId="2" fillId="0" borderId="47" xfId="53" applyFont="1" applyFill="1" applyBorder="1" applyAlignment="1">
      <alignment vertical="center"/>
    </xf>
    <xf numFmtId="183" fontId="0" fillId="0" borderId="28" xfId="5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6" fillId="0" borderId="48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183" fontId="0" fillId="0" borderId="45" xfId="50" applyFont="1" applyBorder="1" applyAlignment="1">
      <alignment vertical="center"/>
    </xf>
    <xf numFmtId="183" fontId="0" fillId="0" borderId="45" xfId="50" applyFont="1" applyBorder="1" applyAlignment="1">
      <alignment vertical="center" wrapText="1"/>
    </xf>
    <xf numFmtId="183" fontId="0" fillId="0" borderId="50" xfId="50" applyFont="1" applyBorder="1" applyAlignment="1">
      <alignment vertical="center" wrapText="1"/>
    </xf>
    <xf numFmtId="0" fontId="56" fillId="0" borderId="51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56" fillId="0" borderId="54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183" fontId="4" fillId="33" borderId="0" xfId="50" applyFont="1" applyFill="1" applyBorder="1" applyAlignment="1" applyProtection="1">
      <alignment vertical="center"/>
      <protection locked="0"/>
    </xf>
    <xf numFmtId="212" fontId="4" fillId="0" borderId="0" xfId="53" applyNumberFormat="1" applyFont="1" applyBorder="1" applyAlignment="1" applyProtection="1">
      <alignment horizontal="right" vertical="center"/>
      <protection locked="0"/>
    </xf>
    <xf numFmtId="212" fontId="4" fillId="0" borderId="24" xfId="53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212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212" fontId="2" fillId="0" borderId="26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212" fontId="2" fillId="0" borderId="20" xfId="53" applyNumberFormat="1" applyFont="1" applyFill="1" applyBorder="1" applyAlignment="1" applyProtection="1">
      <alignment horizontal="right" vertical="center"/>
      <protection locked="0"/>
    </xf>
    <xf numFmtId="212" fontId="2" fillId="0" borderId="58" xfId="53" applyNumberFormat="1" applyFont="1" applyFill="1" applyBorder="1" applyAlignment="1" applyProtection="1">
      <alignment horizontal="right" vertical="center"/>
      <protection locked="0"/>
    </xf>
    <xf numFmtId="212" fontId="2" fillId="0" borderId="46" xfId="53" applyNumberFormat="1" applyFont="1" applyFill="1" applyBorder="1" applyAlignment="1" applyProtection="1">
      <alignment horizontal="right" vertical="center"/>
      <protection locked="0"/>
    </xf>
    <xf numFmtId="212" fontId="2" fillId="0" borderId="47" xfId="53" applyNumberFormat="1" applyFont="1" applyFill="1" applyBorder="1" applyAlignment="1" applyProtection="1">
      <alignment horizontal="right" vertical="center"/>
      <protection locked="0"/>
    </xf>
    <xf numFmtId="212" fontId="0" fillId="0" borderId="10" xfId="53" applyNumberFormat="1" applyFont="1" applyBorder="1" applyAlignment="1" applyProtection="1">
      <alignment horizontal="right" vertical="center" wrapText="1"/>
      <protection locked="0"/>
    </xf>
    <xf numFmtId="212" fontId="0" fillId="0" borderId="28" xfId="53" applyNumberFormat="1" applyFont="1" applyBorder="1" applyAlignment="1" applyProtection="1">
      <alignment horizontal="right" vertical="center" wrapText="1"/>
      <protection locked="0"/>
    </xf>
    <xf numFmtId="212" fontId="0" fillId="0" borderId="10" xfId="53" applyNumberFormat="1" applyFont="1" applyBorder="1" applyAlignment="1" applyProtection="1">
      <alignment horizontal="right" vertical="center" wrapText="1"/>
      <protection locked="0"/>
    </xf>
    <xf numFmtId="212" fontId="0" fillId="0" borderId="45" xfId="53" applyNumberFormat="1" applyFont="1" applyBorder="1" applyAlignment="1" applyProtection="1">
      <alignment horizontal="right" vertical="center" wrapText="1"/>
      <protection locked="0"/>
    </xf>
    <xf numFmtId="212" fontId="1" fillId="2" borderId="59" xfId="53" applyNumberFormat="1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3" fontId="0" fillId="33" borderId="0" xfId="50" applyFont="1" applyFill="1" applyBorder="1" applyAlignment="1" applyProtection="1">
      <alignment vertical="center"/>
      <protection locked="0"/>
    </xf>
    <xf numFmtId="212" fontId="0" fillId="0" borderId="0" xfId="53" applyNumberFormat="1" applyFont="1" applyBorder="1" applyAlignment="1" applyProtection="1">
      <alignment horizontal="right" vertical="center"/>
      <protection locked="0"/>
    </xf>
    <xf numFmtId="212" fontId="0" fillId="0" borderId="24" xfId="53" applyNumberFormat="1" applyFont="1" applyBorder="1" applyAlignment="1" applyProtection="1">
      <alignment horizontal="right" vertical="center"/>
      <protection locked="0"/>
    </xf>
    <xf numFmtId="212" fontId="0" fillId="0" borderId="46" xfId="53" applyNumberFormat="1" applyFont="1" applyBorder="1" applyAlignment="1" applyProtection="1">
      <alignment horizontal="right" vertical="center" wrapText="1"/>
      <protection locked="0"/>
    </xf>
    <xf numFmtId="212" fontId="0" fillId="0" borderId="47" xfId="53" applyNumberFormat="1" applyFont="1" applyBorder="1" applyAlignment="1" applyProtection="1">
      <alignment horizontal="right" vertical="center" wrapText="1"/>
      <protection locked="0"/>
    </xf>
    <xf numFmtId="212" fontId="0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212" fontId="0" fillId="0" borderId="35" xfId="53" applyNumberFormat="1" applyFont="1" applyFill="1" applyBorder="1" applyAlignment="1" applyProtection="1">
      <alignment horizontal="right" vertical="center"/>
      <protection locked="0"/>
    </xf>
    <xf numFmtId="212" fontId="0" fillId="0" borderId="41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60" xfId="53" applyNumberFormat="1" applyFont="1" applyBorder="1" applyAlignment="1" applyProtection="1">
      <alignment horizontal="right" vertical="center" wrapText="1"/>
      <protection locked="0"/>
    </xf>
    <xf numFmtId="212" fontId="0" fillId="0" borderId="46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0" xfId="53" applyNumberFormat="1" applyFont="1" applyFill="1" applyBorder="1" applyAlignment="1" applyProtection="1">
      <alignment horizontal="right" vertical="center"/>
      <protection locked="0"/>
    </xf>
    <xf numFmtId="212" fontId="1" fillId="0" borderId="45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28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45" xfId="0" applyNumberFormat="1" applyFont="1" applyFill="1" applyBorder="1" applyAlignment="1" applyProtection="1">
      <alignment horizontal="right" vertical="center"/>
      <protection locked="0"/>
    </xf>
    <xf numFmtId="212" fontId="0" fillId="0" borderId="0" xfId="53" applyNumberFormat="1" applyFont="1" applyFill="1" applyBorder="1" applyAlignment="1" applyProtection="1">
      <alignment horizontal="right" vertical="center" wrapText="1"/>
      <protection locked="0"/>
    </xf>
    <xf numFmtId="212" fontId="1" fillId="0" borderId="24" xfId="53" applyNumberFormat="1" applyFont="1" applyBorder="1" applyAlignment="1" applyProtection="1">
      <alignment horizontal="right" vertical="center" wrapText="1"/>
      <protection locked="0"/>
    </xf>
    <xf numFmtId="212" fontId="0" fillId="0" borderId="46" xfId="53" applyNumberFormat="1" applyFont="1" applyFill="1" applyBorder="1" applyAlignment="1" applyProtection="1">
      <alignment horizontal="right" vertical="center" wrapText="1"/>
      <protection locked="0"/>
    </xf>
    <xf numFmtId="212" fontId="1" fillId="0" borderId="47" xfId="53" applyNumberFormat="1" applyFont="1" applyBorder="1" applyAlignment="1" applyProtection="1">
      <alignment horizontal="right" vertical="center" wrapText="1"/>
      <protection locked="0"/>
    </xf>
    <xf numFmtId="212" fontId="0" fillId="0" borderId="20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45" xfId="53" applyNumberFormat="1" applyFont="1" applyFill="1" applyBorder="1" applyAlignment="1" applyProtection="1">
      <alignment horizontal="right" vertical="center" wrapText="1"/>
      <protection locked="0"/>
    </xf>
    <xf numFmtId="212" fontId="56" fillId="0" borderId="46" xfId="53" applyNumberFormat="1" applyFont="1" applyFill="1" applyBorder="1" applyAlignment="1" applyProtection="1">
      <alignment horizontal="right" vertical="center"/>
      <protection locked="0"/>
    </xf>
    <xf numFmtId="212" fontId="56" fillId="0" borderId="47" xfId="53" applyNumberFormat="1" applyFont="1" applyFill="1" applyBorder="1" applyAlignment="1" applyProtection="1">
      <alignment horizontal="right" vertical="center"/>
      <protection locked="0"/>
    </xf>
    <xf numFmtId="212" fontId="0" fillId="0" borderId="10" xfId="53" applyNumberFormat="1" applyFont="1" applyFill="1" applyBorder="1" applyAlignment="1" applyProtection="1">
      <alignment horizontal="right" vertical="center" wrapText="1"/>
      <protection locked="0"/>
    </xf>
    <xf numFmtId="212" fontId="1" fillId="33" borderId="24" xfId="53" applyNumberFormat="1" applyFont="1" applyFill="1" applyBorder="1" applyAlignment="1" applyProtection="1">
      <alignment horizontal="right" vertical="center"/>
      <protection locked="0"/>
    </xf>
    <xf numFmtId="212" fontId="0" fillId="0" borderId="10" xfId="53" applyNumberFormat="1" applyFont="1" applyFill="1" applyBorder="1" applyAlignment="1" applyProtection="1">
      <alignment horizontal="right" vertical="center"/>
      <protection locked="0"/>
    </xf>
    <xf numFmtId="212" fontId="0" fillId="0" borderId="28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19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19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21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21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21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61" xfId="53" applyNumberFormat="1" applyFont="1" applyFill="1" applyBorder="1" applyAlignment="1" applyProtection="1">
      <alignment horizontal="right" vertical="center" wrapText="1"/>
      <protection locked="0"/>
    </xf>
    <xf numFmtId="212" fontId="0" fillId="0" borderId="0" xfId="53" applyNumberFormat="1" applyFont="1" applyFill="1" applyBorder="1" applyAlignment="1" applyProtection="1">
      <alignment horizontal="right" vertical="center"/>
      <protection locked="0"/>
    </xf>
    <xf numFmtId="212" fontId="0" fillId="0" borderId="24" xfId="53" applyNumberFormat="1" applyFont="1" applyFill="1" applyBorder="1" applyAlignment="1" applyProtection="1">
      <alignment horizontal="right" vertical="center"/>
      <protection locked="0"/>
    </xf>
    <xf numFmtId="212" fontId="0" fillId="0" borderId="62" xfId="53" applyNumberFormat="1" applyFont="1" applyFill="1" applyBorder="1" applyAlignment="1" applyProtection="1">
      <alignment horizontal="right" vertical="center"/>
      <protection locked="0"/>
    </xf>
    <xf numFmtId="212" fontId="1" fillId="2" borderId="63" xfId="53" applyNumberFormat="1" applyFont="1" applyFill="1" applyBorder="1" applyAlignment="1" applyProtection="1">
      <alignment horizontal="right" vertical="center"/>
      <protection locked="0"/>
    </xf>
    <xf numFmtId="10" fontId="0" fillId="0" borderId="62" xfId="5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83" fontId="0" fillId="33" borderId="0" xfId="50" applyFont="1" applyFill="1" applyAlignment="1" applyProtection="1">
      <alignment vertical="center"/>
      <protection locked="0"/>
    </xf>
    <xf numFmtId="212" fontId="0" fillId="0" borderId="0" xfId="53" applyNumberFormat="1" applyFont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56" fillId="0" borderId="48" xfId="0" applyFont="1" applyFill="1" applyBorder="1" applyAlignment="1" applyProtection="1">
      <alignment horizontal="center" vertical="center"/>
      <protection/>
    </xf>
    <xf numFmtId="0" fontId="56" fillId="0" borderId="46" xfId="0" applyFont="1" applyFill="1" applyBorder="1" applyAlignment="1" applyProtection="1">
      <alignment vertical="center" wrapText="1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56" fillId="0" borderId="27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83" fontId="0" fillId="33" borderId="10" xfId="5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83" fontId="0" fillId="33" borderId="10" xfId="50" applyFont="1" applyFill="1" applyBorder="1" applyAlignment="1" applyProtection="1">
      <alignment vertical="center"/>
      <protection/>
    </xf>
    <xf numFmtId="2" fontId="0" fillId="0" borderId="49" xfId="0" applyNumberForma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183" fontId="0" fillId="33" borderId="45" xfId="5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83" fontId="0" fillId="33" borderId="0" xfId="50" applyFont="1" applyFill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183" fontId="0" fillId="33" borderId="46" xfId="5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83" fontId="0" fillId="0" borderId="10" xfId="5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0" fillId="0" borderId="35" xfId="0" applyFill="1" applyBorder="1" applyAlignment="1" applyProtection="1">
      <alignment vertical="center"/>
      <protection/>
    </xf>
    <xf numFmtId="183" fontId="0" fillId="0" borderId="35" xfId="50" applyFont="1" applyFill="1" applyBorder="1" applyAlignment="1" applyProtection="1">
      <alignment vertical="center"/>
      <protection/>
    </xf>
    <xf numFmtId="2" fontId="0" fillId="0" borderId="64" xfId="0" applyNumberFormat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183" fontId="0" fillId="0" borderId="41" xfId="5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183" fontId="0" fillId="0" borderId="46" xfId="50" applyFont="1" applyFill="1" applyBorder="1" applyAlignment="1" applyProtection="1">
      <alignment vertical="center"/>
      <protection/>
    </xf>
    <xf numFmtId="183" fontId="0" fillId="0" borderId="0" xfId="50" applyFont="1" applyFill="1" applyBorder="1" applyAlignment="1" applyProtection="1">
      <alignment vertical="center"/>
      <protection/>
    </xf>
    <xf numFmtId="0" fontId="56" fillId="0" borderId="49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183" fontId="1" fillId="0" borderId="45" xfId="5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83" fontId="58" fillId="0" borderId="10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83" fontId="0" fillId="0" borderId="10" xfId="5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3" fontId="0" fillId="0" borderId="0" xfId="50" applyFont="1" applyFill="1" applyBorder="1" applyAlignment="1" applyProtection="1">
      <alignment vertical="center"/>
      <protection/>
    </xf>
    <xf numFmtId="0" fontId="56" fillId="0" borderId="65" xfId="0" applyFont="1" applyFill="1" applyBorder="1" applyAlignment="1" applyProtection="1">
      <alignment vertical="center" wrapText="1"/>
      <protection/>
    </xf>
    <xf numFmtId="183" fontId="0" fillId="0" borderId="46" xfId="50" applyFont="1" applyFill="1" applyBorder="1" applyAlignment="1" applyProtection="1">
      <alignment vertical="center"/>
      <protection/>
    </xf>
    <xf numFmtId="183" fontId="0" fillId="0" borderId="10" xfId="5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183" fontId="0" fillId="0" borderId="20" xfId="50" applyFont="1" applyFill="1" applyBorder="1" applyAlignment="1" applyProtection="1">
      <alignment vertical="center"/>
      <protection/>
    </xf>
    <xf numFmtId="183" fontId="0" fillId="0" borderId="20" xfId="5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56" fillId="0" borderId="66" xfId="0" applyFont="1" applyFill="1" applyBorder="1" applyAlignment="1" applyProtection="1">
      <alignment horizontal="center" vertical="center"/>
      <protection/>
    </xf>
    <xf numFmtId="183" fontId="0" fillId="0" borderId="45" xfId="50" applyFont="1" applyFill="1" applyBorder="1" applyAlignment="1" applyProtection="1">
      <alignment vertical="center"/>
      <protection/>
    </xf>
    <xf numFmtId="2" fontId="0" fillId="0" borderId="23" xfId="0" applyNumberFormat="1" applyBorder="1" applyAlignment="1" applyProtection="1">
      <alignment horizontal="center" vertical="center"/>
      <protection/>
    </xf>
    <xf numFmtId="183" fontId="0" fillId="0" borderId="0" xfId="50" applyFont="1" applyFill="1" applyBorder="1" applyAlignment="1" applyProtection="1">
      <alignment vertical="center"/>
      <protection/>
    </xf>
    <xf numFmtId="0" fontId="56" fillId="0" borderId="46" xfId="0" applyFont="1" applyFill="1" applyBorder="1" applyAlignment="1" applyProtection="1">
      <alignment horizontal="center" vertical="center"/>
      <protection/>
    </xf>
    <xf numFmtId="2" fontId="0" fillId="0" borderId="10" xfId="53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2" fontId="0" fillId="0" borderId="34" xfId="0" applyNumberFormat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56" fillId="0" borderId="46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2" fontId="0" fillId="0" borderId="19" xfId="53" applyNumberFormat="1" applyFont="1" applyFill="1" applyBorder="1" applyAlignment="1" applyProtection="1">
      <alignment horizontal="right" vertical="center" wrapText="1"/>
      <protection/>
    </xf>
    <xf numFmtId="2" fontId="0" fillId="0" borderId="21" xfId="53" applyNumberFormat="1" applyFont="1" applyFill="1" applyBorder="1" applyAlignment="1" applyProtection="1">
      <alignment horizontal="right" vertical="center" wrapText="1"/>
      <protection/>
    </xf>
    <xf numFmtId="2" fontId="0" fillId="0" borderId="21" xfId="53" applyNumberFormat="1" applyFont="1" applyFill="1" applyBorder="1" applyAlignment="1" applyProtection="1">
      <alignment horizontal="right" vertical="center" wrapText="1"/>
      <protection/>
    </xf>
    <xf numFmtId="2" fontId="0" fillId="0" borderId="61" xfId="53" applyNumberFormat="1" applyFont="1" applyFill="1" applyBorder="1" applyAlignment="1" applyProtection="1">
      <alignment horizontal="right" vertical="center" wrapText="1"/>
      <protection/>
    </xf>
    <xf numFmtId="0" fontId="56" fillId="0" borderId="67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vertical="center" wrapText="1"/>
      <protection/>
    </xf>
    <xf numFmtId="0" fontId="0" fillId="0" borderId="57" xfId="0" applyFont="1" applyBorder="1" applyAlignment="1" applyProtection="1">
      <alignment horizontal="center" vertical="center"/>
      <protection/>
    </xf>
    <xf numFmtId="183" fontId="0" fillId="33" borderId="45" xfId="5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vertical="center" wrapText="1"/>
      <protection/>
    </xf>
    <xf numFmtId="0" fontId="0" fillId="0" borderId="62" xfId="0" applyFill="1" applyBorder="1" applyAlignment="1" applyProtection="1">
      <alignment vertical="center"/>
      <protection/>
    </xf>
    <xf numFmtId="183" fontId="0" fillId="33" borderId="62" xfId="50" applyFont="1" applyFill="1" applyBorder="1" applyAlignment="1" applyProtection="1">
      <alignment vertical="center"/>
      <protection/>
    </xf>
    <xf numFmtId="212" fontId="2" fillId="0" borderId="46" xfId="53" applyNumberFormat="1" applyFont="1" applyFill="1" applyBorder="1" applyAlignment="1" applyProtection="1">
      <alignment horizontal="center" vertical="center" wrapText="1"/>
      <protection locked="0"/>
    </xf>
    <xf numFmtId="212" fontId="2" fillId="0" borderId="47" xfId="53" applyNumberFormat="1" applyFont="1" applyFill="1" applyBorder="1" applyAlignment="1" applyProtection="1">
      <alignment horizontal="center" vertical="center"/>
      <protection locked="0"/>
    </xf>
    <xf numFmtId="212" fontId="1" fillId="0" borderId="59" xfId="53" applyNumberFormat="1" applyFont="1" applyFill="1" applyBorder="1" applyAlignment="1" applyProtection="1">
      <alignment horizontal="right" vertical="center"/>
      <protection locked="0"/>
    </xf>
    <xf numFmtId="212" fontId="1" fillId="0" borderId="24" xfId="53" applyNumberFormat="1" applyFont="1" applyFill="1" applyBorder="1" applyAlignment="1" applyProtection="1">
      <alignment horizontal="right" vertical="center" wrapText="1"/>
      <protection locked="0"/>
    </xf>
    <xf numFmtId="212" fontId="1" fillId="0" borderId="24" xfId="53" applyNumberFormat="1" applyFont="1" applyFill="1" applyBorder="1" applyAlignment="1" applyProtection="1">
      <alignment horizontal="right" vertical="center"/>
      <protection locked="0"/>
    </xf>
    <xf numFmtId="212" fontId="1" fillId="0" borderId="24" xfId="53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/>
    </xf>
    <xf numFmtId="49" fontId="9" fillId="0" borderId="0" xfId="61" applyNumberFormat="1" applyFont="1" applyAlignment="1" applyProtection="1">
      <alignment horizontal="center"/>
      <protection locked="0"/>
    </xf>
    <xf numFmtId="0" fontId="9" fillId="0" borderId="0" xfId="61" applyFont="1" applyProtection="1">
      <alignment/>
      <protection locked="0"/>
    </xf>
    <xf numFmtId="0" fontId="9" fillId="0" borderId="0" xfId="6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10" fillId="35" borderId="17" xfId="61" applyNumberFormat="1" applyFont="1" applyFill="1" applyBorder="1" applyAlignment="1" applyProtection="1">
      <alignment horizontal="center" vertical="top"/>
      <protection/>
    </xf>
    <xf numFmtId="0" fontId="10" fillId="35" borderId="17" xfId="61" applyFont="1" applyFill="1" applyBorder="1" applyAlignment="1" applyProtection="1">
      <alignment horizontal="center" vertical="top"/>
      <protection/>
    </xf>
    <xf numFmtId="49" fontId="10" fillId="36" borderId="17" xfId="61" applyNumberFormat="1" applyFont="1" applyFill="1" applyBorder="1" applyAlignment="1" applyProtection="1">
      <alignment horizontal="center"/>
      <protection/>
    </xf>
    <xf numFmtId="0" fontId="9" fillId="33" borderId="17" xfId="61" applyFont="1" applyFill="1" applyBorder="1" applyAlignment="1" applyProtection="1">
      <alignment horizontal="left" vertical="justify"/>
      <protection/>
    </xf>
    <xf numFmtId="0" fontId="9" fillId="0" borderId="0" xfId="61" applyFont="1" applyProtection="1">
      <alignment/>
      <protection/>
    </xf>
    <xf numFmtId="0" fontId="10" fillId="33" borderId="17" xfId="61" applyFont="1" applyFill="1" applyBorder="1" applyAlignment="1" applyProtection="1">
      <alignment horizontal="left" vertical="justify"/>
      <protection/>
    </xf>
    <xf numFmtId="0" fontId="56" fillId="0" borderId="70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72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1" fillId="33" borderId="37" xfId="0" applyNumberFormat="1" applyFont="1" applyFill="1" applyBorder="1" applyAlignment="1" applyProtection="1">
      <alignment horizontal="left"/>
      <protection/>
    </xf>
    <xf numFmtId="0" fontId="11" fillId="33" borderId="38" xfId="0" applyNumberFormat="1" applyFont="1" applyFill="1" applyBorder="1" applyAlignment="1" applyProtection="1">
      <alignment horizontal="left"/>
      <protection/>
    </xf>
    <xf numFmtId="0" fontId="11" fillId="33" borderId="17" xfId="0" applyNumberFormat="1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192" fontId="13" fillId="33" borderId="0" xfId="0" applyNumberFormat="1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 applyProtection="1">
      <alignment horizontal="left" wrapText="1"/>
      <protection/>
    </xf>
    <xf numFmtId="0" fontId="11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11" fillId="33" borderId="37" xfId="0" applyNumberFormat="1" applyFont="1" applyFill="1" applyBorder="1" applyAlignment="1" applyProtection="1">
      <alignment horizontal="left" wrapText="1"/>
      <protection/>
    </xf>
    <xf numFmtId="0" fontId="11" fillId="33" borderId="38" xfId="0" applyNumberFormat="1" applyFont="1" applyFill="1" applyBorder="1" applyAlignment="1" applyProtection="1">
      <alignment horizontal="left" wrapText="1"/>
      <protection/>
    </xf>
    <xf numFmtId="49" fontId="16" fillId="0" borderId="0" xfId="61" applyNumberFormat="1" applyFont="1" applyAlignment="1" applyProtection="1">
      <alignment horizontal="center"/>
      <protection locked="0"/>
    </xf>
    <xf numFmtId="49" fontId="9" fillId="0" borderId="16" xfId="61" applyNumberFormat="1" applyFont="1" applyBorder="1" applyAlignment="1" applyProtection="1">
      <alignment horizontal="center"/>
      <protection locked="0"/>
    </xf>
    <xf numFmtId="0" fontId="10" fillId="35" borderId="17" xfId="61" applyFont="1" applyFill="1" applyBorder="1" applyAlignment="1" applyProtection="1">
      <alignment horizontal="center" vertical="top"/>
      <protection locked="0"/>
    </xf>
    <xf numFmtId="190" fontId="10" fillId="33" borderId="37" xfId="61" applyNumberFormat="1" applyFont="1" applyFill="1" applyBorder="1" applyAlignment="1" applyProtection="1">
      <alignment horizontal="center" vertical="center"/>
      <protection locked="0"/>
    </xf>
    <xf numFmtId="190" fontId="10" fillId="33" borderId="38" xfId="61" applyNumberFormat="1" applyFont="1" applyFill="1" applyBorder="1" applyAlignment="1" applyProtection="1">
      <alignment horizontal="center" vertical="center"/>
      <protection locked="0"/>
    </xf>
    <xf numFmtId="190" fontId="10" fillId="33" borderId="17" xfId="61" applyNumberFormat="1" applyFont="1" applyFill="1" applyBorder="1" applyAlignment="1" applyProtection="1">
      <alignment horizontal="center" vertical="center"/>
      <protection locked="0"/>
    </xf>
    <xf numFmtId="0" fontId="56" fillId="0" borderId="70" xfId="0" applyFont="1" applyFill="1" applyBorder="1" applyAlignment="1" applyProtection="1">
      <alignment horizontal="center" vertical="center"/>
      <protection/>
    </xf>
    <xf numFmtId="0" fontId="56" fillId="0" borderId="71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 horizontal="center" vertical="center"/>
      <protection/>
    </xf>
    <xf numFmtId="0" fontId="56" fillId="0" borderId="75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2" fillId="33" borderId="0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Moneda 2" xfId="55"/>
    <cellStyle name="Moneda 2 2" xfId="56"/>
    <cellStyle name="Moneda 2 3" xfId="57"/>
    <cellStyle name="Moneda 3" xfId="58"/>
    <cellStyle name="Neutral" xfId="59"/>
    <cellStyle name="Normal 2" xfId="60"/>
    <cellStyle name="Normal 2 2" xfId="61"/>
    <cellStyle name="Normal 3" xfId="62"/>
    <cellStyle name="Normal 4" xfId="63"/>
    <cellStyle name="Notas" xfId="64"/>
    <cellStyle name="Percent" xfId="65"/>
    <cellStyle name="Porcentaje 2" xfId="66"/>
    <cellStyle name="Porcentual 2" xfId="67"/>
    <cellStyle name="Porcentual 2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MVCTsarodriguez\4.%20Nari&#241;o\15.%202015%20ACUEDUCTO%20GUALMATAN%20NARI&#209;O\Gualmatan\ACUEDUCTO%20GUALMATAN%20dvd\PRESUPUESTO\HV%20NICOLAS\rolo-fab\GUALMATAN\MEMORIAS%20gualmatan%20pt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MVCTsarodriguez\4.%20Nari&#241;o\15.%202015%20ACUEDUCTO%20GUALMATAN%20NARI&#209;O\Gualmatan\ACUEDUCTO%20GUALMATAN%20dvd\PRESUPUESTO\HV%20NICOLAS\ACUEDUCTO%20GUALMATAN\electr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HIDRAU"/>
      <sheetName val="HIDRAU"/>
      <sheetName val="DATOS SANIT."/>
      <sheetName val="SANITARIO"/>
      <sheetName val="DATOS PLUVIAL"/>
      <sheetName val="PLUVIAL"/>
      <sheetName val="Hoja5"/>
    </sheetNames>
    <sheetDataSet>
      <sheetData sheetId="0">
        <row r="63">
          <cell r="D63">
            <v>2</v>
          </cell>
        </row>
        <row r="82">
          <cell r="D82">
            <v>3</v>
          </cell>
        </row>
        <row r="102">
          <cell r="D102">
            <v>3</v>
          </cell>
        </row>
        <row r="112">
          <cell r="C112">
            <v>1</v>
          </cell>
        </row>
        <row r="123">
          <cell r="D123">
            <v>2</v>
          </cell>
        </row>
        <row r="160">
          <cell r="C160">
            <v>1</v>
          </cell>
        </row>
      </sheetData>
      <sheetData sheetId="1">
        <row r="14">
          <cell r="L14">
            <v>3.46</v>
          </cell>
        </row>
        <row r="15">
          <cell r="L15">
            <v>24.55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 1. SPT"/>
      <sheetName val="2. MASTILES Y LUMINARIAS"/>
      <sheetName val="3. TOMAS"/>
      <sheetName val="4. Lampara Alumbrado"/>
      <sheetName val="5. TUBO"/>
      <sheetName val="6. CABLE COBRE N° 12 AWG"/>
      <sheetName val="7. TGD"/>
      <sheetName val="8. CABLE ENCAUCHETADO "/>
      <sheetName val="9. RED BT"/>
      <sheetName val="10. CABLE 1-0"/>
      <sheetName val="11. Cajas Inspeccion "/>
      <sheetName val="12. ALAMBRE Cu N° 12"/>
      <sheetName val="13. LUMINARIA DECORATIVA"/>
      <sheetName val="14. TUBO EMT"/>
      <sheetName val="15. LAMPARA FLUORECENTE"/>
      <sheetName val="16. INTERRUPTOR"/>
      <sheetName val="17. INTERRUPTOR PRESENCIA"/>
      <sheetName val="18. TRANSFORMADOR"/>
      <sheetName val="19. COBRE N°8 AWG"/>
      <sheetName val="20. CABLE COBRE N° 2 AWG"/>
      <sheetName val="21. PANTSOD 250"/>
      <sheetName val="22. PANTSOD 150 "/>
    </sheetNames>
    <sheetDataSet>
      <sheetData sheetId="1">
        <row r="13">
          <cell r="A13" t="str">
            <v>VARILLA DE COBRE-COBRE 5/8" X 2,40 MTS</v>
          </cell>
        </row>
        <row r="14">
          <cell r="A14" t="str">
            <v>SOLDADURA  EXOTERMICA 115 GR</v>
          </cell>
        </row>
        <row r="15">
          <cell r="A15" t="str">
            <v>FAVIGEL  25 KG </v>
          </cell>
        </row>
        <row r="16">
          <cell r="A16" t="str">
            <v>CABLE DESNUDO 1/0 AWG</v>
          </cell>
        </row>
        <row r="18">
          <cell r="A18" t="str">
            <v>CAJA DE  CONCRETO 30*30 INSPECCION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I210"/>
  <sheetViews>
    <sheetView view="pageBreakPreview" zoomScaleSheetLayoutView="100" workbookViewId="0" topLeftCell="A1">
      <selection activeCell="B12" sqref="B12"/>
    </sheetView>
  </sheetViews>
  <sheetFormatPr defaultColWidth="11.421875" defaultRowHeight="12.75"/>
  <cols>
    <col min="1" max="1" width="8.421875" style="1" customWidth="1"/>
    <col min="2" max="2" width="62.00390625" style="28" customWidth="1"/>
    <col min="3" max="3" width="9.00390625" style="2" customWidth="1"/>
    <col min="4" max="4" width="12.57421875" style="82" customWidth="1"/>
    <col min="5" max="5" width="15.421875" style="55" bestFit="1" customWidth="1"/>
    <col min="6" max="6" width="18.140625" style="55" bestFit="1" customWidth="1"/>
    <col min="7" max="7" width="18.140625" style="2" bestFit="1" customWidth="1"/>
    <col min="8" max="8" width="24.8515625" style="2" customWidth="1"/>
    <col min="9" max="9" width="14.8515625" style="2" bestFit="1" customWidth="1"/>
    <col min="10" max="10" width="11.421875" style="2" customWidth="1"/>
    <col min="11" max="11" width="17.140625" style="2" customWidth="1"/>
    <col min="12" max="12" width="13.8515625" style="2" bestFit="1" customWidth="1"/>
    <col min="13" max="16384" width="11.421875" style="2" customWidth="1"/>
  </cols>
  <sheetData>
    <row r="1" spans="1:6" ht="12.75" customHeight="1">
      <c r="A1" s="99"/>
      <c r="B1" s="449" t="s">
        <v>0</v>
      </c>
      <c r="C1" s="449"/>
      <c r="D1" s="449"/>
      <c r="E1" s="449"/>
      <c r="F1" s="450"/>
    </row>
    <row r="2" spans="1:6" ht="12.75" customHeight="1">
      <c r="A2" s="100"/>
      <c r="B2" s="451" t="s">
        <v>45</v>
      </c>
      <c r="C2" s="451"/>
      <c r="D2" s="451"/>
      <c r="E2" s="451"/>
      <c r="F2" s="452"/>
    </row>
    <row r="3" spans="1:6" ht="12.75" customHeight="1">
      <c r="A3" s="100"/>
      <c r="B3" s="451" t="s">
        <v>46</v>
      </c>
      <c r="C3" s="451"/>
      <c r="D3" s="451"/>
      <c r="E3" s="451"/>
      <c r="F3" s="452"/>
    </row>
    <row r="4" spans="1:6" ht="12.75" customHeight="1">
      <c r="A4" s="100"/>
      <c r="B4" s="195"/>
      <c r="C4" s="101"/>
      <c r="D4" s="102"/>
      <c r="E4" s="103"/>
      <c r="F4" s="104"/>
    </row>
    <row r="5" spans="1:6" ht="12.75" customHeight="1">
      <c r="A5" s="100"/>
      <c r="B5" s="453" t="s">
        <v>35</v>
      </c>
      <c r="C5" s="453"/>
      <c r="D5" s="453"/>
      <c r="E5" s="453"/>
      <c r="F5" s="454"/>
    </row>
    <row r="6" spans="1:6" ht="26.25" customHeight="1">
      <c r="A6" s="446" t="s">
        <v>47</v>
      </c>
      <c r="B6" s="447"/>
      <c r="C6" s="447"/>
      <c r="D6" s="447"/>
      <c r="E6" s="447"/>
      <c r="F6" s="448"/>
    </row>
    <row r="7" spans="1:6" ht="12.75" customHeight="1">
      <c r="A7" s="455"/>
      <c r="B7" s="456"/>
      <c r="C7" s="23"/>
      <c r="D7" s="105"/>
      <c r="E7" s="106"/>
      <c r="F7" s="107"/>
    </row>
    <row r="8" spans="1:9" s="10" customFormat="1" ht="12.75">
      <c r="A8" s="442" t="s">
        <v>105</v>
      </c>
      <c r="B8" s="443"/>
      <c r="C8" s="18"/>
      <c r="D8" s="80"/>
      <c r="E8" s="64"/>
      <c r="F8" s="113"/>
      <c r="I8" s="11"/>
    </row>
    <row r="9" spans="1:9" s="10" customFormat="1" ht="12.75">
      <c r="A9" s="444"/>
      <c r="B9" s="445"/>
      <c r="C9" s="15"/>
      <c r="D9" s="81"/>
      <c r="E9" s="65"/>
      <c r="F9" s="115"/>
      <c r="I9" s="11"/>
    </row>
    <row r="10" spans="1:9" s="10" customFormat="1" ht="12.75">
      <c r="A10" s="114">
        <v>1</v>
      </c>
      <c r="B10" s="198" t="s">
        <v>33</v>
      </c>
      <c r="C10" s="15"/>
      <c r="D10" s="81"/>
      <c r="E10" s="65"/>
      <c r="F10" s="115"/>
      <c r="I10" s="11"/>
    </row>
    <row r="11" spans="1:9" ht="12.75">
      <c r="A11" s="114" t="s">
        <v>218</v>
      </c>
      <c r="B11" s="182" t="s">
        <v>18</v>
      </c>
      <c r="C11" s="16" t="s">
        <v>17</v>
      </c>
      <c r="D11" s="54" t="e">
        <f>+#REF!+#REF!+#REF!</f>
        <v>#REF!</v>
      </c>
      <c r="E11" s="50" t="e">
        <f>+'apu acueducto'!F14</f>
        <v>#REF!</v>
      </c>
      <c r="F11" s="117" t="e">
        <f>D11*E11</f>
        <v>#REF!</v>
      </c>
      <c r="H11" s="7"/>
      <c r="I11" s="7"/>
    </row>
    <row r="12" spans="1:9" ht="12.75">
      <c r="A12" s="114" t="s">
        <v>219</v>
      </c>
      <c r="B12" s="172" t="s">
        <v>117</v>
      </c>
      <c r="C12" s="17" t="s">
        <v>19</v>
      </c>
      <c r="D12" s="53" t="e">
        <f>+#REF!</f>
        <v>#REF!</v>
      </c>
      <c r="E12" s="48" t="e">
        <f>+'apu acueducto'!F20</f>
        <v>#REF!</v>
      </c>
      <c r="F12" s="117" t="e">
        <f>D12*E12</f>
        <v>#REF!</v>
      </c>
      <c r="I12" s="7"/>
    </row>
    <row r="13" spans="1:9" ht="12.75">
      <c r="A13" s="114" t="s">
        <v>220</v>
      </c>
      <c r="B13" s="172" t="s">
        <v>118</v>
      </c>
      <c r="C13" s="17" t="s">
        <v>19</v>
      </c>
      <c r="D13" s="53" t="e">
        <f>+#REF!</f>
        <v>#REF!</v>
      </c>
      <c r="E13" s="48" t="e">
        <f>+'apu acueducto'!F27</f>
        <v>#REF!</v>
      </c>
      <c r="F13" s="117" t="e">
        <f>D13*E13</f>
        <v>#REF!</v>
      </c>
      <c r="I13" s="7"/>
    </row>
    <row r="14" spans="1:9" ht="12.75">
      <c r="A14" s="114" t="s">
        <v>232</v>
      </c>
      <c r="B14" s="172" t="s">
        <v>655</v>
      </c>
      <c r="C14" s="17" t="s">
        <v>17</v>
      </c>
      <c r="D14" s="84" t="e">
        <f>(+#REF!+#REF!)*0.6</f>
        <v>#REF!</v>
      </c>
      <c r="E14" s="48" t="e">
        <f>+'apu acueducto'!F37</f>
        <v>#REF!</v>
      </c>
      <c r="F14" s="117" t="e">
        <f>D14*E14</f>
        <v>#REF!</v>
      </c>
      <c r="I14" s="7"/>
    </row>
    <row r="15" spans="1:9" ht="12.75">
      <c r="A15" s="114" t="s">
        <v>44</v>
      </c>
      <c r="B15" s="172" t="s">
        <v>200</v>
      </c>
      <c r="C15" s="17" t="s">
        <v>4</v>
      </c>
      <c r="D15" s="84">
        <v>1</v>
      </c>
      <c r="E15" s="48" t="e">
        <f>+'apu acueducto'!F47</f>
        <v>#REF!</v>
      </c>
      <c r="F15" s="117" t="e">
        <f>D15*E15</f>
        <v>#REF!</v>
      </c>
      <c r="I15" s="7"/>
    </row>
    <row r="16" spans="1:9" ht="12.75">
      <c r="A16" s="116"/>
      <c r="B16" s="199" t="s">
        <v>34</v>
      </c>
      <c r="C16" s="17"/>
      <c r="D16" s="53"/>
      <c r="E16" s="48"/>
      <c r="F16" s="108" t="e">
        <f>SUM(F11:F15)</f>
        <v>#REF!</v>
      </c>
      <c r="I16" s="7"/>
    </row>
    <row r="17" spans="1:6" ht="12.75">
      <c r="A17" s="109"/>
      <c r="B17" s="46"/>
      <c r="C17" s="13"/>
      <c r="D17" s="78"/>
      <c r="E17" s="62"/>
      <c r="F17" s="112"/>
    </row>
    <row r="18" spans="1:9" ht="12.75">
      <c r="A18" s="114">
        <v>2</v>
      </c>
      <c r="B18" s="198" t="s">
        <v>229</v>
      </c>
      <c r="C18" s="17"/>
      <c r="D18" s="53"/>
      <c r="E18" s="48"/>
      <c r="F18" s="117"/>
      <c r="I18" s="7"/>
    </row>
    <row r="19" spans="1:6" ht="12.75">
      <c r="A19" s="114" t="s">
        <v>221</v>
      </c>
      <c r="B19" s="182" t="s">
        <v>23</v>
      </c>
      <c r="C19" s="16" t="s">
        <v>12</v>
      </c>
      <c r="D19" s="54" t="e">
        <f>+#REF!*0.7</f>
        <v>#REF!</v>
      </c>
      <c r="E19" s="50" t="e">
        <f>+'apu acueducto'!F53</f>
        <v>#REF!</v>
      </c>
      <c r="F19" s="117" t="e">
        <f aca="true" t="shared" si="0" ref="F19:F24">D19*E19</f>
        <v>#REF!</v>
      </c>
    </row>
    <row r="20" spans="1:6" ht="12.75">
      <c r="A20" s="114" t="s">
        <v>222</v>
      </c>
      <c r="B20" s="182" t="s">
        <v>215</v>
      </c>
      <c r="C20" s="16" t="s">
        <v>12</v>
      </c>
      <c r="D20" s="54" t="e">
        <f>+#REF!*0.3</f>
        <v>#REF!</v>
      </c>
      <c r="E20" s="50" t="e">
        <f>+'apu acueducto'!F59</f>
        <v>#REF!</v>
      </c>
      <c r="F20" s="117" t="e">
        <f t="shared" si="0"/>
        <v>#REF!</v>
      </c>
    </row>
    <row r="21" spans="1:6" ht="12.75">
      <c r="A21" s="114" t="s">
        <v>223</v>
      </c>
      <c r="B21" s="194" t="s">
        <v>122</v>
      </c>
      <c r="C21" s="16" t="s">
        <v>12</v>
      </c>
      <c r="D21" s="54" t="e">
        <f>+#REF!</f>
        <v>#REF!</v>
      </c>
      <c r="E21" s="51" t="e">
        <f>+'apu acueducto'!F66</f>
        <v>#REF!</v>
      </c>
      <c r="F21" s="117" t="e">
        <f t="shared" si="0"/>
        <v>#REF!</v>
      </c>
    </row>
    <row r="22" spans="1:7" ht="12.75">
      <c r="A22" s="114" t="s">
        <v>224</v>
      </c>
      <c r="B22" s="172" t="s">
        <v>119</v>
      </c>
      <c r="C22" s="47" t="s">
        <v>12</v>
      </c>
      <c r="D22" s="54" t="e">
        <f>+#REF!</f>
        <v>#REF!</v>
      </c>
      <c r="E22" s="51" t="e">
        <f>+'apu acueducto'!F74</f>
        <v>#REF!</v>
      </c>
      <c r="F22" s="117" t="e">
        <f t="shared" si="0"/>
        <v>#REF!</v>
      </c>
      <c r="G22" s="223"/>
    </row>
    <row r="23" spans="1:8" ht="12.75">
      <c r="A23" s="114" t="s">
        <v>230</v>
      </c>
      <c r="B23" s="200" t="s">
        <v>120</v>
      </c>
      <c r="C23" s="17" t="s">
        <v>12</v>
      </c>
      <c r="D23" s="54" t="e">
        <f>+#REF!</f>
        <v>#REF!</v>
      </c>
      <c r="E23" s="51" t="e">
        <f>+'apu acueducto'!F82</f>
        <v>#REF!</v>
      </c>
      <c r="F23" s="117" t="e">
        <f t="shared" si="0"/>
        <v>#REF!</v>
      </c>
      <c r="G23" s="223"/>
      <c r="H23" s="7"/>
    </row>
    <row r="24" spans="1:6" ht="12.75">
      <c r="A24" s="114" t="s">
        <v>231</v>
      </c>
      <c r="B24" s="194" t="s">
        <v>140</v>
      </c>
      <c r="C24" s="17" t="s">
        <v>17</v>
      </c>
      <c r="D24" s="54" t="e">
        <f>+#REF!</f>
        <v>#REF!</v>
      </c>
      <c r="E24" s="51" t="e">
        <f>+'apu acueducto'!F88</f>
        <v>#REF!</v>
      </c>
      <c r="F24" s="117" t="e">
        <f t="shared" si="0"/>
        <v>#REF!</v>
      </c>
    </row>
    <row r="25" spans="1:6" ht="12.75">
      <c r="A25" s="109"/>
      <c r="B25" s="201" t="s">
        <v>34</v>
      </c>
      <c r="C25" s="13"/>
      <c r="D25" s="78"/>
      <c r="E25" s="62"/>
      <c r="F25" s="108" t="e">
        <f>SUM(F19:F24)</f>
        <v>#REF!</v>
      </c>
    </row>
    <row r="26" spans="1:8" ht="12.75">
      <c r="A26" s="116"/>
      <c r="B26" s="182"/>
      <c r="C26" s="17"/>
      <c r="D26" s="54"/>
      <c r="E26" s="51"/>
      <c r="F26" s="117"/>
      <c r="G26" s="223"/>
      <c r="H26" s="7"/>
    </row>
    <row r="27" spans="1:8" ht="12.75">
      <c r="A27" s="114">
        <v>3</v>
      </c>
      <c r="B27" s="198" t="s">
        <v>239</v>
      </c>
      <c r="C27" s="17"/>
      <c r="D27" s="54"/>
      <c r="E27" s="51"/>
      <c r="F27" s="117"/>
      <c r="G27" s="223"/>
      <c r="H27" s="7"/>
    </row>
    <row r="28" spans="1:6" ht="25.5" customHeight="1">
      <c r="A28" s="114" t="s">
        <v>240</v>
      </c>
      <c r="B28" s="172" t="s">
        <v>216</v>
      </c>
      <c r="C28" s="17" t="s">
        <v>19</v>
      </c>
      <c r="D28" s="53" t="e">
        <f>+#REF!+(240*0.5*0.15)</f>
        <v>#REF!</v>
      </c>
      <c r="E28" s="48" t="e">
        <f>+'apu acueducto'!F95</f>
        <v>#REF!</v>
      </c>
      <c r="F28" s="117" t="e">
        <f>D28*E28</f>
        <v>#REF!</v>
      </c>
    </row>
    <row r="29" spans="1:6" ht="12.75">
      <c r="A29" s="114" t="s">
        <v>241</v>
      </c>
      <c r="B29" s="172" t="s">
        <v>141</v>
      </c>
      <c r="C29" s="17" t="s">
        <v>17</v>
      </c>
      <c r="D29" s="118">
        <v>120</v>
      </c>
      <c r="E29" s="62" t="e">
        <f>+'apu acueducto'!F102</f>
        <v>#REF!</v>
      </c>
      <c r="F29" s="117" t="e">
        <f>D29*E29</f>
        <v>#REF!</v>
      </c>
    </row>
    <row r="30" spans="1:8" ht="12.75">
      <c r="A30" s="114" t="s">
        <v>242</v>
      </c>
      <c r="B30" s="182" t="s">
        <v>247</v>
      </c>
      <c r="C30" s="17" t="s">
        <v>19</v>
      </c>
      <c r="D30" s="54" t="e">
        <f>+#REF!</f>
        <v>#REF!</v>
      </c>
      <c r="E30" s="51" t="e">
        <f>+'apu acueducto'!F117</f>
        <v>#REF!</v>
      </c>
      <c r="F30" s="117" t="e">
        <f>D30*E30</f>
        <v>#REF!</v>
      </c>
      <c r="H30" s="7"/>
    </row>
    <row r="31" spans="1:8" ht="12.75">
      <c r="A31" s="114" t="s">
        <v>243</v>
      </c>
      <c r="B31" s="182" t="s">
        <v>248</v>
      </c>
      <c r="C31" s="17" t="s">
        <v>17</v>
      </c>
      <c r="D31" s="54" t="e">
        <f>+#REF!</f>
        <v>#REF!</v>
      </c>
      <c r="E31" s="51" t="e">
        <f>+'apu acueducto'!F127</f>
        <v>#REF!</v>
      </c>
      <c r="F31" s="117" t="e">
        <f>D31*E31</f>
        <v>#REF!</v>
      </c>
      <c r="H31" s="7"/>
    </row>
    <row r="32" spans="1:8" ht="12.75">
      <c r="A32" s="114" t="s">
        <v>244</v>
      </c>
      <c r="B32" s="182" t="s">
        <v>249</v>
      </c>
      <c r="C32" s="17" t="s">
        <v>19</v>
      </c>
      <c r="D32" s="54" t="e">
        <f>+#REF!</f>
        <v>#REF!</v>
      </c>
      <c r="E32" s="51" t="e">
        <f>+'apu acueducto'!F138</f>
        <v>#REF!</v>
      </c>
      <c r="F32" s="117" t="e">
        <f>D32*E32</f>
        <v>#REF!</v>
      </c>
      <c r="H32" s="7"/>
    </row>
    <row r="33" spans="1:8" ht="12.75">
      <c r="A33" s="114"/>
      <c r="B33" s="201" t="s">
        <v>34</v>
      </c>
      <c r="C33" s="19"/>
      <c r="D33" s="83"/>
      <c r="E33" s="66"/>
      <c r="F33" s="108" t="e">
        <f>SUM(F28:F32)</f>
        <v>#REF!</v>
      </c>
      <c r="H33" s="7"/>
    </row>
    <row r="34" spans="1:8" ht="12.75">
      <c r="A34" s="116"/>
      <c r="B34" s="182"/>
      <c r="C34" s="17"/>
      <c r="D34" s="54"/>
      <c r="E34" s="51"/>
      <c r="F34" s="117"/>
      <c r="H34" s="7"/>
    </row>
    <row r="35" spans="1:8" ht="12.75">
      <c r="A35" s="114">
        <v>4</v>
      </c>
      <c r="B35" s="198" t="s">
        <v>123</v>
      </c>
      <c r="C35" s="17"/>
      <c r="D35" s="54"/>
      <c r="E35" s="51"/>
      <c r="F35" s="117"/>
      <c r="H35" s="7"/>
    </row>
    <row r="36" spans="1:8" ht="12.75">
      <c r="A36" s="114" t="s">
        <v>251</v>
      </c>
      <c r="B36" s="182" t="s">
        <v>124</v>
      </c>
      <c r="C36" s="16" t="s">
        <v>17</v>
      </c>
      <c r="D36" s="54" t="e">
        <f>+#REF!</f>
        <v>#REF!</v>
      </c>
      <c r="E36" s="48" t="e">
        <f>+'apu acueducto'!F147</f>
        <v>#REF!</v>
      </c>
      <c r="F36" s="117" t="e">
        <f aca="true" t="shared" si="1" ref="F36:F58">D36*E36</f>
        <v>#REF!</v>
      </c>
      <c r="H36" s="7"/>
    </row>
    <row r="37" spans="1:6" ht="12.75">
      <c r="A37" s="114" t="s">
        <v>252</v>
      </c>
      <c r="B37" s="182" t="s">
        <v>132</v>
      </c>
      <c r="C37" s="16" t="s">
        <v>17</v>
      </c>
      <c r="D37" s="54" t="e">
        <f>+#REF!+#REF!+#REF!</f>
        <v>#REF!</v>
      </c>
      <c r="E37" s="48" t="e">
        <f>+'apu acueducto'!F156</f>
        <v>#REF!</v>
      </c>
      <c r="F37" s="117" t="e">
        <f t="shared" si="1"/>
        <v>#REF!</v>
      </c>
    </row>
    <row r="38" spans="1:6" ht="12.75">
      <c r="A38" s="114" t="s">
        <v>253</v>
      </c>
      <c r="B38" s="182" t="s">
        <v>125</v>
      </c>
      <c r="C38" s="16" t="s">
        <v>17</v>
      </c>
      <c r="D38" s="54" t="e">
        <f>+#REF!+#REF!</f>
        <v>#REF!</v>
      </c>
      <c r="E38" s="48" t="e">
        <f>+'apu acueducto'!F165</f>
        <v>#REF!</v>
      </c>
      <c r="F38" s="117" t="e">
        <f t="shared" si="1"/>
        <v>#REF!</v>
      </c>
    </row>
    <row r="39" spans="1:7" ht="12.75">
      <c r="A39" s="114" t="s">
        <v>256</v>
      </c>
      <c r="B39" s="182" t="s">
        <v>126</v>
      </c>
      <c r="C39" s="16" t="s">
        <v>17</v>
      </c>
      <c r="D39" s="54" t="e">
        <f>+#REF!+#REF!+#REF!+#REF!+#REF!+#REF!+#REF!+#REF!+#REF!+#REF!+#REF!+#REF!+#REF!+#REF!+#REF!</f>
        <v>#REF!</v>
      </c>
      <c r="E39" s="48" t="e">
        <f>+'apu acueducto'!F174</f>
        <v>#REF!</v>
      </c>
      <c r="F39" s="117" t="e">
        <f t="shared" si="1"/>
        <v>#REF!</v>
      </c>
      <c r="G39" s="7"/>
    </row>
    <row r="40" spans="1:7" ht="12.75">
      <c r="A40" s="114" t="s">
        <v>254</v>
      </c>
      <c r="B40" s="182" t="s">
        <v>127</v>
      </c>
      <c r="C40" s="16" t="s">
        <v>17</v>
      </c>
      <c r="D40" s="54" t="e">
        <f>+#REF!+#REF!+#REF!+#REF!+#REF!</f>
        <v>#REF!</v>
      </c>
      <c r="E40" s="48" t="e">
        <f>+'apu acueducto'!F183</f>
        <v>#REF!</v>
      </c>
      <c r="F40" s="117" t="e">
        <f t="shared" si="1"/>
        <v>#REF!</v>
      </c>
      <c r="G40" s="7"/>
    </row>
    <row r="41" spans="1:7" ht="12.75">
      <c r="A41" s="114" t="s">
        <v>257</v>
      </c>
      <c r="B41" s="182" t="s">
        <v>128</v>
      </c>
      <c r="C41" s="16" t="s">
        <v>17</v>
      </c>
      <c r="D41" s="54" t="e">
        <f>+#REF!+#REF!+#REF!+#REF!+#REF!+#REF!+#REF!</f>
        <v>#REF!</v>
      </c>
      <c r="E41" s="48" t="e">
        <f>+'apu acueducto'!F192</f>
        <v>#REF!</v>
      </c>
      <c r="F41" s="117" t="e">
        <f t="shared" si="1"/>
        <v>#REF!</v>
      </c>
      <c r="G41" s="7"/>
    </row>
    <row r="42" spans="1:8" ht="12.75">
      <c r="A42" s="114" t="s">
        <v>255</v>
      </c>
      <c r="B42" s="182" t="s">
        <v>129</v>
      </c>
      <c r="C42" s="17" t="s">
        <v>17</v>
      </c>
      <c r="D42" s="54" t="e">
        <f>+#REF!</f>
        <v>#REF!</v>
      </c>
      <c r="E42" s="48" t="e">
        <f>+'apu acueducto'!F201</f>
        <v>#REF!</v>
      </c>
      <c r="F42" s="117" t="e">
        <f t="shared" si="1"/>
        <v>#REF!</v>
      </c>
      <c r="G42" s="7"/>
      <c r="H42" s="7"/>
    </row>
    <row r="43" spans="1:6" s="240" customFormat="1" ht="12.75">
      <c r="A43" s="235" t="s">
        <v>292</v>
      </c>
      <c r="B43" s="236" t="s">
        <v>130</v>
      </c>
      <c r="C43" s="237" t="s">
        <v>17</v>
      </c>
      <c r="D43" s="52"/>
      <c r="E43" s="238" t="e">
        <f>+'apu acueducto'!F210</f>
        <v>#REF!</v>
      </c>
      <c r="F43" s="239" t="e">
        <f t="shared" si="1"/>
        <v>#REF!</v>
      </c>
    </row>
    <row r="44" spans="1:8" ht="24" customHeight="1">
      <c r="A44" s="114" t="s">
        <v>293</v>
      </c>
      <c r="B44" s="182" t="s">
        <v>307</v>
      </c>
      <c r="C44" s="17" t="s">
        <v>17</v>
      </c>
      <c r="D44" s="54">
        <v>6</v>
      </c>
      <c r="E44" s="48" t="e">
        <f>+'apu acueducto'!F219</f>
        <v>#REF!</v>
      </c>
      <c r="F44" s="117" t="e">
        <f t="shared" si="1"/>
        <v>#REF!</v>
      </c>
      <c r="G44" s="7"/>
      <c r="H44" s="7"/>
    </row>
    <row r="45" spans="1:6" ht="36">
      <c r="A45" s="114" t="s">
        <v>294</v>
      </c>
      <c r="B45" s="182" t="s">
        <v>309</v>
      </c>
      <c r="C45" s="17" t="s">
        <v>4</v>
      </c>
      <c r="D45" s="224">
        <v>9</v>
      </c>
      <c r="E45" s="48" t="e">
        <f>+'apu acueducto'!F229</f>
        <v>#REF!</v>
      </c>
      <c r="F45" s="117" t="e">
        <f t="shared" si="1"/>
        <v>#REF!</v>
      </c>
    </row>
    <row r="46" spans="1:6" ht="24">
      <c r="A46" s="114" t="s">
        <v>295</v>
      </c>
      <c r="B46" s="182" t="s">
        <v>310</v>
      </c>
      <c r="C46" s="17" t="s">
        <v>4</v>
      </c>
      <c r="D46" s="54">
        <v>1</v>
      </c>
      <c r="E46" s="48" t="e">
        <f>+'apu acueducto'!F238</f>
        <v>#REF!</v>
      </c>
      <c r="F46" s="117" t="e">
        <f t="shared" si="1"/>
        <v>#REF!</v>
      </c>
    </row>
    <row r="47" spans="1:8" ht="25.5">
      <c r="A47" s="114" t="s">
        <v>296</v>
      </c>
      <c r="B47" s="28" t="s">
        <v>311</v>
      </c>
      <c r="C47" s="17" t="s">
        <v>17</v>
      </c>
      <c r="D47" s="54">
        <v>1</v>
      </c>
      <c r="E47" s="48" t="e">
        <f>+'apu acueducto'!F246</f>
        <v>#REF!</v>
      </c>
      <c r="F47" s="117" t="e">
        <f t="shared" si="1"/>
        <v>#REF!</v>
      </c>
      <c r="H47" s="7"/>
    </row>
    <row r="48" spans="1:8" ht="12.75">
      <c r="A48" s="114" t="s">
        <v>297</v>
      </c>
      <c r="B48" s="182" t="s">
        <v>324</v>
      </c>
      <c r="C48" s="17" t="s">
        <v>4</v>
      </c>
      <c r="D48" s="53" t="e">
        <f>+#REF!+#REF!+#REF!</f>
        <v>#REF!</v>
      </c>
      <c r="E48" s="48" t="e">
        <f>+'apu acueducto'!F254</f>
        <v>#REF!</v>
      </c>
      <c r="F48" s="117" t="e">
        <f t="shared" si="1"/>
        <v>#REF!</v>
      </c>
      <c r="H48" s="7"/>
    </row>
    <row r="49" spans="1:8" ht="24">
      <c r="A49" s="114" t="s">
        <v>298</v>
      </c>
      <c r="B49" s="182" t="s">
        <v>325</v>
      </c>
      <c r="C49" s="17" t="s">
        <v>4</v>
      </c>
      <c r="D49" s="53">
        <f>3*25</f>
        <v>75</v>
      </c>
      <c r="E49" s="48" t="e">
        <f>+'apu acueducto'!F262</f>
        <v>#REF!</v>
      </c>
      <c r="F49" s="117" t="e">
        <f t="shared" si="1"/>
        <v>#REF!</v>
      </c>
      <c r="H49" s="7"/>
    </row>
    <row r="50" spans="1:8" ht="12.75">
      <c r="A50" s="114" t="s">
        <v>299</v>
      </c>
      <c r="B50" s="182" t="s">
        <v>326</v>
      </c>
      <c r="C50" s="17" t="s">
        <v>4</v>
      </c>
      <c r="D50" s="53">
        <v>12</v>
      </c>
      <c r="E50" s="48" t="e">
        <f>+'apu acueducto'!F270</f>
        <v>#REF!</v>
      </c>
      <c r="F50" s="117" t="e">
        <f t="shared" si="1"/>
        <v>#REF!</v>
      </c>
      <c r="H50" s="7"/>
    </row>
    <row r="51" spans="1:8" ht="12.75">
      <c r="A51" s="114" t="s">
        <v>300</v>
      </c>
      <c r="B51" s="182" t="s">
        <v>327</v>
      </c>
      <c r="C51" s="17" t="s">
        <v>4</v>
      </c>
      <c r="D51" s="53">
        <v>15</v>
      </c>
      <c r="E51" s="48" t="e">
        <f>+'apu acueducto'!F278</f>
        <v>#REF!</v>
      </c>
      <c r="F51" s="117" t="e">
        <f t="shared" si="1"/>
        <v>#REF!</v>
      </c>
      <c r="H51" s="7"/>
    </row>
    <row r="52" spans="1:8" ht="12.75">
      <c r="A52" s="114" t="s">
        <v>301</v>
      </c>
      <c r="B52" s="182" t="s">
        <v>328</v>
      </c>
      <c r="C52" s="17" t="s">
        <v>4</v>
      </c>
      <c r="D52" s="53">
        <v>4</v>
      </c>
      <c r="E52" s="48" t="e">
        <f>+'apu acueducto'!F286</f>
        <v>#REF!</v>
      </c>
      <c r="F52" s="117" t="e">
        <f t="shared" si="1"/>
        <v>#REF!</v>
      </c>
      <c r="H52" s="7"/>
    </row>
    <row r="53" spans="1:8" ht="12.75">
      <c r="A53" s="114" t="s">
        <v>302</v>
      </c>
      <c r="B53" s="182" t="s">
        <v>329</v>
      </c>
      <c r="C53" s="17" t="s">
        <v>4</v>
      </c>
      <c r="D53" s="53">
        <v>3</v>
      </c>
      <c r="E53" s="48" t="e">
        <f>+'apu acueducto'!F294</f>
        <v>#REF!</v>
      </c>
      <c r="F53" s="117" t="e">
        <f t="shared" si="1"/>
        <v>#REF!</v>
      </c>
      <c r="H53" s="7"/>
    </row>
    <row r="54" spans="1:7" ht="12.75">
      <c r="A54" s="114" t="s">
        <v>303</v>
      </c>
      <c r="B54" s="182" t="s">
        <v>330</v>
      </c>
      <c r="C54" s="17" t="s">
        <v>4</v>
      </c>
      <c r="D54" s="53">
        <v>4</v>
      </c>
      <c r="E54" s="48" t="e">
        <f>+'apu acueducto'!F302</f>
        <v>#REF!</v>
      </c>
      <c r="F54" s="117" t="e">
        <f t="shared" si="1"/>
        <v>#REF!</v>
      </c>
      <c r="G54" s="8"/>
    </row>
    <row r="55" spans="1:6" ht="12.75">
      <c r="A55" s="114" t="s">
        <v>304</v>
      </c>
      <c r="B55" s="182" t="s">
        <v>331</v>
      </c>
      <c r="C55" s="17" t="s">
        <v>4</v>
      </c>
      <c r="D55" s="84">
        <v>2</v>
      </c>
      <c r="E55" s="48" t="e">
        <f>+'apu acueducto'!F310</f>
        <v>#REF!</v>
      </c>
      <c r="F55" s="117" t="e">
        <f t="shared" si="1"/>
        <v>#REF!</v>
      </c>
    </row>
    <row r="56" spans="1:6" ht="12.75">
      <c r="A56" s="114" t="s">
        <v>305</v>
      </c>
      <c r="B56" s="182" t="s">
        <v>289</v>
      </c>
      <c r="C56" s="17" t="s">
        <v>4</v>
      </c>
      <c r="D56" s="84" t="e">
        <f>+#REF!+#REF!+#REF!+#REF!</f>
        <v>#REF!</v>
      </c>
      <c r="E56" s="48" t="e">
        <f>+'apu acueducto'!F317</f>
        <v>#REF!</v>
      </c>
      <c r="F56" s="117" t="e">
        <f t="shared" si="1"/>
        <v>#REF!</v>
      </c>
    </row>
    <row r="57" spans="1:7" ht="12.75">
      <c r="A57" s="114" t="s">
        <v>306</v>
      </c>
      <c r="B57" s="182" t="s">
        <v>131</v>
      </c>
      <c r="C57" s="17" t="s">
        <v>4</v>
      </c>
      <c r="D57" s="84" t="e">
        <f>+#REF!+#REF!+#REF!+#REF!</f>
        <v>#REF!</v>
      </c>
      <c r="E57" s="48" t="e">
        <f>+'apu acueducto'!F324</f>
        <v>#REF!</v>
      </c>
      <c r="F57" s="117" t="e">
        <f t="shared" si="1"/>
        <v>#REF!</v>
      </c>
      <c r="G57" s="2" t="s">
        <v>654</v>
      </c>
    </row>
    <row r="58" spans="1:6" ht="12.75">
      <c r="A58" s="114" t="s">
        <v>323</v>
      </c>
      <c r="B58" s="182" t="s">
        <v>626</v>
      </c>
      <c r="C58" s="17" t="s">
        <v>4</v>
      </c>
      <c r="D58" s="84">
        <v>2</v>
      </c>
      <c r="E58" s="48" t="e">
        <f>+'apu acueducto'!F346</f>
        <v>#REF!</v>
      </c>
      <c r="F58" s="117" t="e">
        <f t="shared" si="1"/>
        <v>#REF!</v>
      </c>
    </row>
    <row r="59" spans="1:7" ht="12.75">
      <c r="A59" s="114"/>
      <c r="B59" s="201" t="s">
        <v>34</v>
      </c>
      <c r="C59" s="17"/>
      <c r="D59" s="17"/>
      <c r="E59" s="17"/>
      <c r="F59" s="108" t="e">
        <f>SUM(F36:F58)</f>
        <v>#REF!</v>
      </c>
      <c r="G59" s="6"/>
    </row>
    <row r="60" spans="1:6" ht="12.75">
      <c r="A60" s="2"/>
      <c r="B60" s="202"/>
      <c r="C60" s="9"/>
      <c r="D60" s="78"/>
      <c r="E60" s="63"/>
      <c r="F60" s="119"/>
    </row>
    <row r="61" spans="1:6" ht="12.75">
      <c r="A61" s="120">
        <v>5</v>
      </c>
      <c r="B61" s="203" t="s">
        <v>133</v>
      </c>
      <c r="C61" s="22"/>
      <c r="D61" s="85"/>
      <c r="E61" s="67"/>
      <c r="F61" s="121"/>
    </row>
    <row r="62" spans="1:6" ht="12.75">
      <c r="A62" s="114" t="s">
        <v>332</v>
      </c>
      <c r="B62" s="182" t="s">
        <v>134</v>
      </c>
      <c r="C62" s="57" t="s">
        <v>4</v>
      </c>
      <c r="D62" s="86">
        <v>347</v>
      </c>
      <c r="E62" s="48" t="e">
        <f>+'apu acueducto'!F359</f>
        <v>#REF!</v>
      </c>
      <c r="F62" s="117" t="e">
        <f>D62*E62</f>
        <v>#REF!</v>
      </c>
    </row>
    <row r="63" spans="1:6" ht="12.75">
      <c r="A63" s="114" t="s">
        <v>333</v>
      </c>
      <c r="B63" s="58" t="s">
        <v>121</v>
      </c>
      <c r="C63" s="57" t="s">
        <v>4</v>
      </c>
      <c r="D63" s="86">
        <v>240</v>
      </c>
      <c r="E63" s="48" t="e">
        <f>+'apu acueducto'!F369</f>
        <v>#REF!</v>
      </c>
      <c r="F63" s="117" t="e">
        <f>D63*E63</f>
        <v>#REF!</v>
      </c>
    </row>
    <row r="64" spans="1:6" ht="12.75">
      <c r="A64" s="114" t="s">
        <v>334</v>
      </c>
      <c r="B64" s="56" t="s">
        <v>135</v>
      </c>
      <c r="C64" s="57" t="s">
        <v>4</v>
      </c>
      <c r="D64" s="86">
        <f>+D63</f>
        <v>240</v>
      </c>
      <c r="E64" s="68" t="e">
        <f>+'apu acueducto'!F377</f>
        <v>#REF!</v>
      </c>
      <c r="F64" s="117" t="e">
        <f>D64*E64</f>
        <v>#REF!</v>
      </c>
    </row>
    <row r="65" spans="1:6" ht="12.75">
      <c r="A65" s="122"/>
      <c r="B65" s="204" t="s">
        <v>34</v>
      </c>
      <c r="C65" s="20"/>
      <c r="D65" s="87"/>
      <c r="E65" s="69"/>
      <c r="F65" s="108" t="e">
        <f>SUM(F62:F64)</f>
        <v>#REF!</v>
      </c>
    </row>
    <row r="66" spans="1:6" ht="12.75">
      <c r="A66" s="111"/>
      <c r="B66" s="202"/>
      <c r="C66" s="9"/>
      <c r="D66" s="88"/>
      <c r="E66" s="63"/>
      <c r="F66" s="119"/>
    </row>
    <row r="67" spans="1:6" ht="12.75">
      <c r="A67" s="114">
        <v>6</v>
      </c>
      <c r="B67" s="198" t="s">
        <v>480</v>
      </c>
      <c r="C67" s="21"/>
      <c r="D67" s="93"/>
      <c r="E67" s="70"/>
      <c r="F67" s="123"/>
    </row>
    <row r="68" spans="1:6" ht="12.75">
      <c r="A68" s="114" t="s">
        <v>350</v>
      </c>
      <c r="B68" s="182" t="s">
        <v>18</v>
      </c>
      <c r="C68" s="17" t="s">
        <v>17</v>
      </c>
      <c r="D68" s="98">
        <v>30</v>
      </c>
      <c r="E68" s="50" t="e">
        <f>+E11</f>
        <v>#REF!</v>
      </c>
      <c r="F68" s="117" t="e">
        <f>D68*E68</f>
        <v>#REF!</v>
      </c>
    </row>
    <row r="69" spans="1:6" ht="12.75">
      <c r="A69" s="114" t="s">
        <v>351</v>
      </c>
      <c r="B69" s="172" t="s">
        <v>117</v>
      </c>
      <c r="C69" s="17" t="s">
        <v>19</v>
      </c>
      <c r="D69" s="98">
        <v>25</v>
      </c>
      <c r="E69" s="50" t="e">
        <f>+'apu acueducto'!F37</f>
        <v>#REF!</v>
      </c>
      <c r="F69" s="117" t="e">
        <f>D69*E69</f>
        <v>#REF!</v>
      </c>
    </row>
    <row r="70" spans="1:6" ht="12.75">
      <c r="A70" s="114" t="s">
        <v>352</v>
      </c>
      <c r="B70" s="172" t="s">
        <v>118</v>
      </c>
      <c r="C70" s="17" t="s">
        <v>19</v>
      </c>
      <c r="D70" s="54">
        <v>36</v>
      </c>
      <c r="E70" s="71" t="e">
        <f>+D13</f>
        <v>#REF!</v>
      </c>
      <c r="F70" s="117" t="e">
        <f aca="true" t="shared" si="2" ref="F70:F93">D70*E70</f>
        <v>#REF!</v>
      </c>
    </row>
    <row r="71" spans="1:6" ht="12.75">
      <c r="A71" s="114" t="s">
        <v>353</v>
      </c>
      <c r="B71" s="172" t="s">
        <v>205</v>
      </c>
      <c r="C71" s="17" t="s">
        <v>17</v>
      </c>
      <c r="D71" s="54">
        <v>36</v>
      </c>
      <c r="E71" s="71" t="e">
        <f>+D19</f>
        <v>#REF!</v>
      </c>
      <c r="F71" s="117" t="e">
        <f t="shared" si="2"/>
        <v>#REF!</v>
      </c>
    </row>
    <row r="72" spans="1:6" ht="12.75">
      <c r="A72" s="114" t="s">
        <v>354</v>
      </c>
      <c r="B72" s="172" t="s">
        <v>200</v>
      </c>
      <c r="C72" s="17" t="s">
        <v>4</v>
      </c>
      <c r="D72" s="54">
        <v>1</v>
      </c>
      <c r="E72" s="71" t="e">
        <f>+E15</f>
        <v>#REF!</v>
      </c>
      <c r="F72" s="117" t="e">
        <f t="shared" si="2"/>
        <v>#REF!</v>
      </c>
    </row>
    <row r="73" spans="1:6" ht="12.75">
      <c r="A73" s="114" t="s">
        <v>355</v>
      </c>
      <c r="B73" s="182" t="s">
        <v>23</v>
      </c>
      <c r="C73" s="17" t="s">
        <v>12</v>
      </c>
      <c r="D73" s="54">
        <f>6*6*1.5*1.3</f>
        <v>70.2</v>
      </c>
      <c r="E73" s="48" t="e">
        <f>+E19</f>
        <v>#REF!</v>
      </c>
      <c r="F73" s="117" t="e">
        <f t="shared" si="2"/>
        <v>#REF!</v>
      </c>
    </row>
    <row r="74" spans="1:6" ht="12.75">
      <c r="A74" s="114" t="s">
        <v>356</v>
      </c>
      <c r="B74" s="182" t="s">
        <v>215</v>
      </c>
      <c r="C74" s="17" t="s">
        <v>12</v>
      </c>
      <c r="D74" s="54">
        <f>6*6*0.5*1.3</f>
        <v>23.4</v>
      </c>
      <c r="E74" s="48" t="e">
        <f>+E20</f>
        <v>#REF!</v>
      </c>
      <c r="F74" s="117" t="e">
        <f t="shared" si="2"/>
        <v>#REF!</v>
      </c>
    </row>
    <row r="75" spans="1:6" ht="12.75">
      <c r="A75" s="114" t="s">
        <v>357</v>
      </c>
      <c r="B75" s="194" t="s">
        <v>122</v>
      </c>
      <c r="C75" s="17" t="s">
        <v>12</v>
      </c>
      <c r="D75" s="54">
        <f>25*2*1</f>
        <v>50</v>
      </c>
      <c r="E75" s="48" t="e">
        <f>+#REF!</f>
        <v>#REF!</v>
      </c>
      <c r="F75" s="117" t="e">
        <f t="shared" si="2"/>
        <v>#REF!</v>
      </c>
    </row>
    <row r="76" spans="1:6" ht="12.75">
      <c r="A76" s="114" t="s">
        <v>358</v>
      </c>
      <c r="B76" s="172" t="s">
        <v>119</v>
      </c>
      <c r="C76" s="17" t="s">
        <v>12</v>
      </c>
      <c r="D76" s="54">
        <f>25*0.2</f>
        <v>5</v>
      </c>
      <c r="E76" s="48" t="e">
        <f>+'apu acueducto'!F518</f>
        <v>#REF!</v>
      </c>
      <c r="F76" s="117" t="e">
        <f t="shared" si="2"/>
        <v>#REF!</v>
      </c>
    </row>
    <row r="77" spans="1:6" ht="12.75">
      <c r="A77" s="114" t="s">
        <v>359</v>
      </c>
      <c r="B77" s="172" t="s">
        <v>120</v>
      </c>
      <c r="C77" s="17" t="s">
        <v>12</v>
      </c>
      <c r="D77" s="54">
        <f>+D73+D74-D75-D76</f>
        <v>38.6</v>
      </c>
      <c r="E77" s="48" t="e">
        <f>+E23</f>
        <v>#REF!</v>
      </c>
      <c r="F77" s="117" t="e">
        <f t="shared" si="2"/>
        <v>#REF!</v>
      </c>
    </row>
    <row r="78" spans="1:6" ht="12.75">
      <c r="A78" s="114" t="s">
        <v>364</v>
      </c>
      <c r="B78" s="172" t="s">
        <v>398</v>
      </c>
      <c r="C78" s="17" t="s">
        <v>12</v>
      </c>
      <c r="D78" s="54">
        <f>5.8*5.8*0.1</f>
        <v>3.36</v>
      </c>
      <c r="E78" s="48" t="e">
        <f>+'apu acueducto'!F466</f>
        <v>#REF!</v>
      </c>
      <c r="F78" s="117" t="e">
        <f t="shared" si="2"/>
        <v>#REF!</v>
      </c>
    </row>
    <row r="79" spans="1:6" ht="24">
      <c r="A79" s="114" t="s">
        <v>365</v>
      </c>
      <c r="B79" s="172" t="s">
        <v>399</v>
      </c>
      <c r="C79" s="17" t="s">
        <v>12</v>
      </c>
      <c r="D79" s="54" t="e">
        <f>+#REF!</f>
        <v>#REF!</v>
      </c>
      <c r="E79" s="48" t="e">
        <f>+'apu acueducto'!F481</f>
        <v>#REF!</v>
      </c>
      <c r="F79" s="117" t="e">
        <f t="shared" si="2"/>
        <v>#REF!</v>
      </c>
    </row>
    <row r="80" spans="1:6" ht="12.75">
      <c r="A80" s="114" t="s">
        <v>366</v>
      </c>
      <c r="B80" s="172" t="s">
        <v>400</v>
      </c>
      <c r="C80" s="17" t="s">
        <v>19</v>
      </c>
      <c r="D80" s="54">
        <f>+(22*3.1)*2</f>
        <v>136.4</v>
      </c>
      <c r="E80" s="48" t="e">
        <f>+'apu acueducto'!F490</f>
        <v>#REF!</v>
      </c>
      <c r="F80" s="117" t="e">
        <f t="shared" si="2"/>
        <v>#REF!</v>
      </c>
    </row>
    <row r="81" spans="1:6" ht="12.75">
      <c r="A81" s="114" t="s">
        <v>367</v>
      </c>
      <c r="B81" s="193" t="s">
        <v>411</v>
      </c>
      <c r="C81" s="17" t="s">
        <v>14</v>
      </c>
      <c r="D81" s="54" t="e">
        <f>+#REF!</f>
        <v>#REF!</v>
      </c>
      <c r="E81" s="48" t="e">
        <f>+'apu acueducto'!F498</f>
        <v>#REF!</v>
      </c>
      <c r="F81" s="117" t="e">
        <f t="shared" si="2"/>
        <v>#REF!</v>
      </c>
    </row>
    <row r="82" spans="1:6" ht="12.75">
      <c r="A82" s="114" t="s">
        <v>368</v>
      </c>
      <c r="B82" s="172" t="s">
        <v>410</v>
      </c>
      <c r="C82" s="17" t="s">
        <v>12</v>
      </c>
      <c r="D82" s="54">
        <f>+(1*0.1*4)*3</f>
        <v>1.2</v>
      </c>
      <c r="E82" s="48">
        <f>+'apu acueducto'!F511</f>
        <v>589009.22</v>
      </c>
      <c r="F82" s="117">
        <f t="shared" si="2"/>
        <v>706811.06</v>
      </c>
    </row>
    <row r="83" spans="1:6" ht="12.75">
      <c r="A83" s="114" t="s">
        <v>369</v>
      </c>
      <c r="B83" s="172" t="s">
        <v>401</v>
      </c>
      <c r="C83" s="17" t="s">
        <v>4</v>
      </c>
      <c r="D83" s="54">
        <v>8</v>
      </c>
      <c r="E83" s="48" t="e">
        <f>+'apu acueducto'!F518</f>
        <v>#REF!</v>
      </c>
      <c r="F83" s="117" t="e">
        <f t="shared" si="2"/>
        <v>#REF!</v>
      </c>
    </row>
    <row r="84" spans="1:6" ht="12.75">
      <c r="A84" s="114" t="s">
        <v>370</v>
      </c>
      <c r="B84" s="172" t="s">
        <v>402</v>
      </c>
      <c r="C84" s="17" t="s">
        <v>17</v>
      </c>
      <c r="D84" s="54">
        <v>26</v>
      </c>
      <c r="E84" s="48" t="e">
        <f>+'apu acueducto'!F527</f>
        <v>#REF!</v>
      </c>
      <c r="F84" s="117" t="e">
        <f t="shared" si="2"/>
        <v>#REF!</v>
      </c>
    </row>
    <row r="85" spans="1:6" ht="12.75">
      <c r="A85" s="114" t="s">
        <v>371</v>
      </c>
      <c r="B85" s="172" t="s">
        <v>403</v>
      </c>
      <c r="C85" s="17" t="s">
        <v>4</v>
      </c>
      <c r="D85" s="54">
        <v>6</v>
      </c>
      <c r="E85" s="48" t="e">
        <f>+'apu acueducto'!F535</f>
        <v>#REF!</v>
      </c>
      <c r="F85" s="117" t="e">
        <f t="shared" si="2"/>
        <v>#REF!</v>
      </c>
    </row>
    <row r="86" spans="1:6" ht="24">
      <c r="A86" s="114" t="s">
        <v>372</v>
      </c>
      <c r="B86" s="172" t="s">
        <v>404</v>
      </c>
      <c r="C86" s="17" t="s">
        <v>4</v>
      </c>
      <c r="D86" s="54">
        <v>3</v>
      </c>
      <c r="E86" s="48" t="e">
        <f>+'apu acueducto'!F542</f>
        <v>#REF!</v>
      </c>
      <c r="F86" s="117" t="e">
        <f t="shared" si="2"/>
        <v>#REF!</v>
      </c>
    </row>
    <row r="87" spans="1:6" ht="24">
      <c r="A87" s="114" t="s">
        <v>373</v>
      </c>
      <c r="B87" s="172" t="s">
        <v>405</v>
      </c>
      <c r="C87" s="17" t="s">
        <v>4</v>
      </c>
      <c r="D87" s="54">
        <v>1</v>
      </c>
      <c r="E87" s="48" t="e">
        <f>+'apu acueducto'!F551</f>
        <v>#REF!</v>
      </c>
      <c r="F87" s="117" t="e">
        <f t="shared" si="2"/>
        <v>#REF!</v>
      </c>
    </row>
    <row r="88" spans="1:6" ht="24">
      <c r="A88" s="114" t="s">
        <v>394</v>
      </c>
      <c r="B88" s="172" t="s">
        <v>406</v>
      </c>
      <c r="C88" s="17" t="s">
        <v>4</v>
      </c>
      <c r="D88" s="54">
        <v>1</v>
      </c>
      <c r="E88" s="48" t="e">
        <f>+'apu acueducto'!F560</f>
        <v>#REF!</v>
      </c>
      <c r="F88" s="117" t="e">
        <f t="shared" si="2"/>
        <v>#REF!</v>
      </c>
    </row>
    <row r="89" spans="1:6" ht="12.75">
      <c r="A89" s="114" t="s">
        <v>395</v>
      </c>
      <c r="B89" s="172" t="s">
        <v>407</v>
      </c>
      <c r="C89" s="17" t="s">
        <v>17</v>
      </c>
      <c r="D89" s="54">
        <v>24</v>
      </c>
      <c r="E89" s="48" t="e">
        <f>+'apu acueducto'!F567</f>
        <v>#REF!</v>
      </c>
      <c r="F89" s="117" t="e">
        <f t="shared" si="2"/>
        <v>#REF!</v>
      </c>
    </row>
    <row r="90" spans="1:6" ht="12.75">
      <c r="A90" s="114" t="s">
        <v>396</v>
      </c>
      <c r="B90" s="172" t="s">
        <v>408</v>
      </c>
      <c r="C90" s="17" t="s">
        <v>4</v>
      </c>
      <c r="D90" s="54">
        <v>3</v>
      </c>
      <c r="E90" s="48" t="e">
        <f>+'apu acueducto'!F574</f>
        <v>#REF!</v>
      </c>
      <c r="F90" s="117" t="e">
        <f t="shared" si="2"/>
        <v>#REF!</v>
      </c>
    </row>
    <row r="91" spans="1:6" ht="12.75">
      <c r="A91" s="114" t="s">
        <v>397</v>
      </c>
      <c r="B91" s="172" t="s">
        <v>409</v>
      </c>
      <c r="C91" s="17" t="s">
        <v>4</v>
      </c>
      <c r="D91" s="54">
        <v>4</v>
      </c>
      <c r="E91" s="48" t="e">
        <f>+'apu acueducto'!F583</f>
        <v>#REF!</v>
      </c>
      <c r="F91" s="117" t="e">
        <f t="shared" si="2"/>
        <v>#REF!</v>
      </c>
    </row>
    <row r="92" spans="1:6" ht="12.75">
      <c r="A92" s="114" t="s">
        <v>451</v>
      </c>
      <c r="B92" s="172" t="s">
        <v>478</v>
      </c>
      <c r="C92" s="57" t="s">
        <v>4</v>
      </c>
      <c r="D92" s="54">
        <v>3</v>
      </c>
      <c r="E92" s="48" t="e">
        <f>+'apu acueducto'!F591</f>
        <v>#REF!</v>
      </c>
      <c r="F92" s="117" t="e">
        <f t="shared" si="2"/>
        <v>#REF!</v>
      </c>
    </row>
    <row r="93" spans="1:6" ht="12.75">
      <c r="A93" s="114" t="s">
        <v>452</v>
      </c>
      <c r="B93" s="172" t="s">
        <v>453</v>
      </c>
      <c r="C93" s="57" t="s">
        <v>4</v>
      </c>
      <c r="D93" s="54">
        <v>4</v>
      </c>
      <c r="E93" s="48" t="e">
        <f>+'apu acueducto'!F599</f>
        <v>#REF!</v>
      </c>
      <c r="F93" s="117" t="e">
        <f t="shared" si="2"/>
        <v>#REF!</v>
      </c>
    </row>
    <row r="94" spans="1:6" ht="12.75">
      <c r="A94" s="111"/>
      <c r="B94" s="205" t="s">
        <v>34</v>
      </c>
      <c r="C94" s="57"/>
      <c r="D94" s="86"/>
      <c r="E94" s="48"/>
      <c r="F94" s="108" t="e">
        <f>SUM(F68:F93)</f>
        <v>#REF!</v>
      </c>
    </row>
    <row r="95" spans="1:6" ht="12.75">
      <c r="A95" s="111"/>
      <c r="B95" s="215"/>
      <c r="C95" s="9"/>
      <c r="D95" s="88"/>
      <c r="E95" s="63"/>
      <c r="F95" s="216"/>
    </row>
    <row r="96" spans="1:6" ht="12.75">
      <c r="A96" s="114">
        <v>7</v>
      </c>
      <c r="B96" s="198" t="s">
        <v>412</v>
      </c>
      <c r="C96" s="21"/>
      <c r="D96" s="93"/>
      <c r="E96" s="70"/>
      <c r="F96" s="123"/>
    </row>
    <row r="97" spans="1:6" ht="12.75">
      <c r="A97" s="114" t="s">
        <v>413</v>
      </c>
      <c r="B97" s="182" t="s">
        <v>18</v>
      </c>
      <c r="C97" s="17" t="s">
        <v>17</v>
      </c>
      <c r="D97" s="98">
        <v>12</v>
      </c>
      <c r="E97" s="50" t="e">
        <f>+'apu acueducto'!F607</f>
        <v>#REF!</v>
      </c>
      <c r="F97" s="117" t="e">
        <f>D97*E97</f>
        <v>#REF!</v>
      </c>
    </row>
    <row r="98" spans="1:6" ht="12.75">
      <c r="A98" s="114" t="s">
        <v>414</v>
      </c>
      <c r="B98" s="172" t="s">
        <v>117</v>
      </c>
      <c r="C98" s="17" t="s">
        <v>19</v>
      </c>
      <c r="D98" s="98">
        <v>15</v>
      </c>
      <c r="E98" s="50" t="e">
        <f>+'apu acueducto'!F613</f>
        <v>#REF!</v>
      </c>
      <c r="F98" s="117" t="e">
        <f>D98*E98</f>
        <v>#REF!</v>
      </c>
    </row>
    <row r="99" spans="1:6" ht="12.75">
      <c r="A99" s="114" t="s">
        <v>415</v>
      </c>
      <c r="B99" s="172" t="s">
        <v>118</v>
      </c>
      <c r="C99" s="17" t="s">
        <v>19</v>
      </c>
      <c r="D99" s="54">
        <v>18</v>
      </c>
      <c r="E99" s="71" t="e">
        <f>+'apu acueducto'!F620</f>
        <v>#REF!</v>
      </c>
      <c r="F99" s="117" t="e">
        <f aca="true" t="shared" si="3" ref="F99:F120">D99*E99</f>
        <v>#REF!</v>
      </c>
    </row>
    <row r="100" spans="1:6" ht="12.75">
      <c r="A100" s="114" t="s">
        <v>416</v>
      </c>
      <c r="B100" s="172" t="s">
        <v>205</v>
      </c>
      <c r="C100" s="17" t="s">
        <v>17</v>
      </c>
      <c r="D100" s="54">
        <f>4.5*5</f>
        <v>22.5</v>
      </c>
      <c r="E100" s="71" t="e">
        <f>+'apu acueducto'!F630</f>
        <v>#REF!</v>
      </c>
      <c r="F100" s="117" t="e">
        <f t="shared" si="3"/>
        <v>#REF!</v>
      </c>
    </row>
    <row r="101" spans="1:6" ht="12.75">
      <c r="A101" s="114" t="s">
        <v>460</v>
      </c>
      <c r="B101" s="182" t="s">
        <v>23</v>
      </c>
      <c r="C101" s="17" t="s">
        <v>12</v>
      </c>
      <c r="D101" s="54">
        <f>+(5*3*1*1.3)</f>
        <v>19.5</v>
      </c>
      <c r="E101" s="48" t="e">
        <f>+'apu acueducto'!F636</f>
        <v>#REF!</v>
      </c>
      <c r="F101" s="117" t="e">
        <f t="shared" si="3"/>
        <v>#REF!</v>
      </c>
    </row>
    <row r="102" spans="1:6" ht="12.75">
      <c r="A102" s="114" t="s">
        <v>417</v>
      </c>
      <c r="B102" s="182" t="s">
        <v>215</v>
      </c>
      <c r="C102" s="17" t="s">
        <v>12</v>
      </c>
      <c r="D102" s="54">
        <f>+(5*3*0.5*1.3)</f>
        <v>9.75</v>
      </c>
      <c r="E102" s="48" t="e">
        <f>+'apu acueducto'!F642</f>
        <v>#REF!</v>
      </c>
      <c r="F102" s="117" t="e">
        <f t="shared" si="3"/>
        <v>#REF!</v>
      </c>
    </row>
    <row r="103" spans="1:6" ht="12.75">
      <c r="A103" s="114" t="s">
        <v>418</v>
      </c>
      <c r="B103" s="194" t="s">
        <v>122</v>
      </c>
      <c r="C103" s="17" t="s">
        <v>12</v>
      </c>
      <c r="D103" s="54">
        <f>12*1*1</f>
        <v>12</v>
      </c>
      <c r="E103" s="48" t="e">
        <f>+'apu acueducto'!F649</f>
        <v>#REF!</v>
      </c>
      <c r="F103" s="117" t="e">
        <f t="shared" si="3"/>
        <v>#REF!</v>
      </c>
    </row>
    <row r="104" spans="1:6" ht="12.75">
      <c r="A104" s="114" t="s">
        <v>419</v>
      </c>
      <c r="B104" s="172" t="s">
        <v>119</v>
      </c>
      <c r="C104" s="17" t="s">
        <v>12</v>
      </c>
      <c r="D104" s="54">
        <f>15*0.2</f>
        <v>3</v>
      </c>
      <c r="E104" s="48" t="e">
        <f>+'apu acueducto'!F657</f>
        <v>#REF!</v>
      </c>
      <c r="F104" s="117" t="e">
        <f t="shared" si="3"/>
        <v>#REF!</v>
      </c>
    </row>
    <row r="105" spans="1:6" ht="12.75">
      <c r="A105" s="114" t="s">
        <v>420</v>
      </c>
      <c r="B105" s="172" t="s">
        <v>120</v>
      </c>
      <c r="C105" s="17" t="s">
        <v>12</v>
      </c>
      <c r="D105" s="54">
        <f>+D101+D102-D103-D104</f>
        <v>14.25</v>
      </c>
      <c r="E105" s="48" t="e">
        <f>+'apu acueducto'!F665</f>
        <v>#REF!</v>
      </c>
      <c r="F105" s="117" t="e">
        <f t="shared" si="3"/>
        <v>#REF!</v>
      </c>
    </row>
    <row r="106" spans="1:6" ht="12.75">
      <c r="A106" s="114" t="s">
        <v>421</v>
      </c>
      <c r="B106" s="172" t="s">
        <v>398</v>
      </c>
      <c r="C106" s="17" t="s">
        <v>12</v>
      </c>
      <c r="D106" s="54">
        <f>4*4.5*0.1</f>
        <v>1.8</v>
      </c>
      <c r="E106" s="48" t="e">
        <f>+'apu acueducto'!F678</f>
        <v>#REF!</v>
      </c>
      <c r="F106" s="117" t="e">
        <f t="shared" si="3"/>
        <v>#REF!</v>
      </c>
    </row>
    <row r="107" spans="1:6" ht="24">
      <c r="A107" s="114" t="s">
        <v>422</v>
      </c>
      <c r="B107" s="172" t="s">
        <v>399</v>
      </c>
      <c r="C107" s="17" t="s">
        <v>12</v>
      </c>
      <c r="D107" s="54" t="e">
        <f>+#REF!</f>
        <v>#REF!</v>
      </c>
      <c r="E107" s="48" t="e">
        <f>+'apu acueducto'!F693</f>
        <v>#REF!</v>
      </c>
      <c r="F107" s="117" t="e">
        <f t="shared" si="3"/>
        <v>#REF!</v>
      </c>
    </row>
    <row r="108" spans="1:6" ht="12.75">
      <c r="A108" s="114" t="s">
        <v>423</v>
      </c>
      <c r="B108" s="172" t="s">
        <v>400</v>
      </c>
      <c r="C108" s="17" t="s">
        <v>19</v>
      </c>
      <c r="D108" s="54">
        <f>+(15*2.7)*2</f>
        <v>81</v>
      </c>
      <c r="E108" s="48" t="e">
        <f>+'apu acueducto'!F702</f>
        <v>#REF!</v>
      </c>
      <c r="F108" s="117" t="e">
        <f t="shared" si="3"/>
        <v>#REF!</v>
      </c>
    </row>
    <row r="109" spans="1:6" ht="12.75">
      <c r="A109" s="114" t="s">
        <v>424</v>
      </c>
      <c r="B109" s="193" t="s">
        <v>411</v>
      </c>
      <c r="C109" s="17" t="s">
        <v>14</v>
      </c>
      <c r="D109" s="54" t="e">
        <f>+#REF!</f>
        <v>#REF!</v>
      </c>
      <c r="E109" s="48" t="e">
        <f>+'apu acueducto'!F710</f>
        <v>#REF!</v>
      </c>
      <c r="F109" s="117" t="e">
        <f t="shared" si="3"/>
        <v>#REF!</v>
      </c>
    </row>
    <row r="110" spans="1:6" ht="12.75">
      <c r="A110" s="114" t="s">
        <v>425</v>
      </c>
      <c r="B110" s="172" t="s">
        <v>410</v>
      </c>
      <c r="C110" s="17" t="s">
        <v>12</v>
      </c>
      <c r="D110" s="54">
        <f>+(1*0.1*1)*2</f>
        <v>0.2</v>
      </c>
      <c r="E110" s="48">
        <f>+'apu acueducto'!F723</f>
        <v>589009.22</v>
      </c>
      <c r="F110" s="117">
        <f t="shared" si="3"/>
        <v>117801.84</v>
      </c>
    </row>
    <row r="111" spans="1:6" ht="12.75">
      <c r="A111" s="114" t="s">
        <v>426</v>
      </c>
      <c r="B111" s="172" t="s">
        <v>401</v>
      </c>
      <c r="C111" s="17" t="s">
        <v>4</v>
      </c>
      <c r="D111" s="54">
        <v>7</v>
      </c>
      <c r="E111" s="48" t="e">
        <f>+'apu acueducto'!F730</f>
        <v>#REF!</v>
      </c>
      <c r="F111" s="117" t="e">
        <f t="shared" si="3"/>
        <v>#REF!</v>
      </c>
    </row>
    <row r="112" spans="1:6" ht="12.75">
      <c r="A112" s="114" t="s">
        <v>427</v>
      </c>
      <c r="B112" s="172" t="s">
        <v>474</v>
      </c>
      <c r="C112" s="17" t="s">
        <v>17</v>
      </c>
      <c r="D112" s="54">
        <v>10</v>
      </c>
      <c r="E112" s="48" t="e">
        <f>+'apu acueducto'!F739</f>
        <v>#REF!</v>
      </c>
      <c r="F112" s="117" t="e">
        <f t="shared" si="3"/>
        <v>#REF!</v>
      </c>
    </row>
    <row r="113" spans="1:6" ht="12.75">
      <c r="A113" s="114" t="s">
        <v>428</v>
      </c>
      <c r="B113" s="172" t="s">
        <v>475</v>
      </c>
      <c r="C113" s="17" t="s">
        <v>4</v>
      </c>
      <c r="D113" s="54">
        <v>3</v>
      </c>
      <c r="E113" s="48" t="e">
        <f>+'apu acueducto'!F747</f>
        <v>#REF!</v>
      </c>
      <c r="F113" s="117" t="e">
        <f t="shared" si="3"/>
        <v>#REF!</v>
      </c>
    </row>
    <row r="114" spans="1:6" ht="12.75">
      <c r="A114" s="114" t="s">
        <v>429</v>
      </c>
      <c r="B114" s="172" t="s">
        <v>476</v>
      </c>
      <c r="C114" s="17" t="s">
        <v>4</v>
      </c>
      <c r="D114" s="54">
        <v>2</v>
      </c>
      <c r="E114" s="48" t="e">
        <f>+'apu acueducto'!F754</f>
        <v>#REF!</v>
      </c>
      <c r="F114" s="117" t="e">
        <f t="shared" si="3"/>
        <v>#REF!</v>
      </c>
    </row>
    <row r="115" spans="1:6" ht="12.75">
      <c r="A115" s="114" t="s">
        <v>430</v>
      </c>
      <c r="B115" s="172" t="s">
        <v>477</v>
      </c>
      <c r="C115" s="17" t="s">
        <v>4</v>
      </c>
      <c r="D115" s="54">
        <v>1</v>
      </c>
      <c r="E115" s="48" t="e">
        <f>+'apu acueducto'!F761</f>
        <v>#REF!</v>
      </c>
      <c r="F115" s="117" t="e">
        <f t="shared" si="3"/>
        <v>#REF!</v>
      </c>
    </row>
    <row r="116" spans="1:6" ht="12.75">
      <c r="A116" s="114" t="s">
        <v>431</v>
      </c>
      <c r="B116" s="172" t="s">
        <v>478</v>
      </c>
      <c r="C116" s="17" t="s">
        <v>4</v>
      </c>
      <c r="D116" s="54">
        <v>3</v>
      </c>
      <c r="E116" s="48" t="e">
        <f>+'apu acueducto'!F769</f>
        <v>#REF!</v>
      </c>
      <c r="F116" s="117" t="e">
        <f t="shared" si="3"/>
        <v>#REF!</v>
      </c>
    </row>
    <row r="117" spans="1:6" ht="12.75">
      <c r="A117" s="114" t="s">
        <v>432</v>
      </c>
      <c r="B117" s="172" t="s">
        <v>453</v>
      </c>
      <c r="C117" s="17" t="s">
        <v>17</v>
      </c>
      <c r="D117" s="54">
        <v>5</v>
      </c>
      <c r="E117" s="48" t="e">
        <f>+'apu acueducto'!F777</f>
        <v>#REF!</v>
      </c>
      <c r="F117" s="117" t="e">
        <f t="shared" si="3"/>
        <v>#REF!</v>
      </c>
    </row>
    <row r="118" spans="1:6" ht="12.75">
      <c r="A118" s="114" t="s">
        <v>433</v>
      </c>
      <c r="B118" s="172" t="s">
        <v>407</v>
      </c>
      <c r="C118" s="17" t="s">
        <v>4</v>
      </c>
      <c r="D118" s="54">
        <v>17</v>
      </c>
      <c r="E118" s="48" t="e">
        <f>+'apu acueducto'!F784</f>
        <v>#REF!</v>
      </c>
      <c r="F118" s="117" t="e">
        <f t="shared" si="3"/>
        <v>#REF!</v>
      </c>
    </row>
    <row r="119" spans="1:6" ht="12.75">
      <c r="A119" s="114" t="s">
        <v>434</v>
      </c>
      <c r="B119" s="172" t="s">
        <v>408</v>
      </c>
      <c r="C119" s="17" t="s">
        <v>4</v>
      </c>
      <c r="D119" s="54">
        <v>2</v>
      </c>
      <c r="E119" s="48" t="e">
        <f>+'apu acueducto'!F791</f>
        <v>#REF!</v>
      </c>
      <c r="F119" s="117" t="e">
        <f t="shared" si="3"/>
        <v>#REF!</v>
      </c>
    </row>
    <row r="120" spans="1:6" ht="12.75">
      <c r="A120" s="114" t="s">
        <v>435</v>
      </c>
      <c r="B120" s="172" t="s">
        <v>479</v>
      </c>
      <c r="C120" s="17" t="s">
        <v>4</v>
      </c>
      <c r="D120" s="54">
        <v>4</v>
      </c>
      <c r="E120" s="48" t="e">
        <f>+'apu acueducto'!F800</f>
        <v>#REF!</v>
      </c>
      <c r="F120" s="117" t="e">
        <f t="shared" si="3"/>
        <v>#REF!</v>
      </c>
    </row>
    <row r="121" spans="1:6" ht="12.75">
      <c r="A121" s="111"/>
      <c r="B121" s="205" t="s">
        <v>34</v>
      </c>
      <c r="C121" s="57"/>
      <c r="D121" s="86"/>
      <c r="E121" s="48"/>
      <c r="F121" s="108" t="e">
        <f>SUM(F97:F120)</f>
        <v>#REF!</v>
      </c>
    </row>
    <row r="122" spans="1:6" ht="12.75">
      <c r="A122" s="111"/>
      <c r="B122" s="215"/>
      <c r="C122" s="9"/>
      <c r="D122" s="88"/>
      <c r="E122" s="63"/>
      <c r="F122" s="216"/>
    </row>
    <row r="123" spans="1:6" ht="12.75">
      <c r="A123" s="114">
        <v>8</v>
      </c>
      <c r="B123" s="198" t="s">
        <v>192</v>
      </c>
      <c r="C123" s="21"/>
      <c r="D123" s="92"/>
      <c r="E123" s="70"/>
      <c r="F123" s="123"/>
    </row>
    <row r="124" spans="1:6" ht="12.75">
      <c r="A124" s="114" t="s">
        <v>481</v>
      </c>
      <c r="B124" s="182" t="s">
        <v>18</v>
      </c>
      <c r="C124" s="17" t="s">
        <v>17</v>
      </c>
      <c r="D124" s="98">
        <v>171.6</v>
      </c>
      <c r="E124" s="50" t="e">
        <f>+E97</f>
        <v>#REF!</v>
      </c>
      <c r="F124" s="117" t="e">
        <f>D124*E124</f>
        <v>#REF!</v>
      </c>
    </row>
    <row r="125" spans="1:6" ht="12.75">
      <c r="A125" s="114" t="s">
        <v>482</v>
      </c>
      <c r="B125" s="182" t="s">
        <v>200</v>
      </c>
      <c r="C125" s="17" t="s">
        <v>32</v>
      </c>
      <c r="D125" s="98">
        <v>1</v>
      </c>
      <c r="E125" s="50" t="e">
        <f>+'apu acueducto'!F47</f>
        <v>#REF!</v>
      </c>
      <c r="F125" s="117" t="e">
        <f>D125*E125</f>
        <v>#REF!</v>
      </c>
    </row>
    <row r="126" spans="1:6" ht="12.75">
      <c r="A126" s="114" t="s">
        <v>483</v>
      </c>
      <c r="B126" s="172" t="s">
        <v>117</v>
      </c>
      <c r="C126" s="17" t="s">
        <v>19</v>
      </c>
      <c r="D126" s="98">
        <v>35</v>
      </c>
      <c r="E126" s="50" t="e">
        <f>+E98</f>
        <v>#REF!</v>
      </c>
      <c r="F126" s="117" t="e">
        <f>D126*E126</f>
        <v>#REF!</v>
      </c>
    </row>
    <row r="127" spans="1:6" ht="12.75">
      <c r="A127" s="114" t="s">
        <v>484</v>
      </c>
      <c r="B127" s="172" t="s">
        <v>118</v>
      </c>
      <c r="C127" s="17" t="s">
        <v>19</v>
      </c>
      <c r="D127" s="54">
        <v>1614</v>
      </c>
      <c r="E127" s="71" t="e">
        <f>+E70</f>
        <v>#REF!</v>
      </c>
      <c r="F127" s="117" t="e">
        <f aca="true" t="shared" si="4" ref="F127:F137">D127*E127</f>
        <v>#REF!</v>
      </c>
    </row>
    <row r="128" spans="1:6" ht="12.75">
      <c r="A128" s="114" t="s">
        <v>485</v>
      </c>
      <c r="B128" s="172" t="s">
        <v>205</v>
      </c>
      <c r="C128" s="17" t="s">
        <v>17</v>
      </c>
      <c r="D128" s="54">
        <f>+D124</f>
        <v>171.6</v>
      </c>
      <c r="E128" s="71" t="e">
        <f aca="true" t="shared" si="5" ref="E128:E133">+E100</f>
        <v>#REF!</v>
      </c>
      <c r="F128" s="117" t="e">
        <f t="shared" si="4"/>
        <v>#REF!</v>
      </c>
    </row>
    <row r="129" spans="1:6" ht="12.75">
      <c r="A129" s="114" t="s">
        <v>486</v>
      </c>
      <c r="B129" s="182" t="s">
        <v>23</v>
      </c>
      <c r="C129" s="17" t="s">
        <v>12</v>
      </c>
      <c r="D129" s="54">
        <f>+D127*0.5</f>
        <v>807</v>
      </c>
      <c r="E129" s="48" t="e">
        <f t="shared" si="5"/>
        <v>#REF!</v>
      </c>
      <c r="F129" s="117" t="e">
        <f t="shared" si="4"/>
        <v>#REF!</v>
      </c>
    </row>
    <row r="130" spans="1:6" ht="12.75">
      <c r="A130" s="114" t="s">
        <v>487</v>
      </c>
      <c r="B130" s="182" t="s">
        <v>215</v>
      </c>
      <c r="C130" s="17" t="s">
        <v>12</v>
      </c>
      <c r="D130" s="54">
        <f>+D127*0.1</f>
        <v>161.4</v>
      </c>
      <c r="E130" s="48" t="e">
        <f t="shared" si="5"/>
        <v>#REF!</v>
      </c>
      <c r="F130" s="117" t="e">
        <f t="shared" si="4"/>
        <v>#REF!</v>
      </c>
    </row>
    <row r="131" spans="1:6" ht="12.75">
      <c r="A131" s="114" t="s">
        <v>488</v>
      </c>
      <c r="B131" s="194" t="s">
        <v>122</v>
      </c>
      <c r="C131" s="17" t="s">
        <v>12</v>
      </c>
      <c r="D131" s="54">
        <f>30*25*0.25</f>
        <v>187.5</v>
      </c>
      <c r="E131" s="48" t="e">
        <f t="shared" si="5"/>
        <v>#REF!</v>
      </c>
      <c r="F131" s="117" t="e">
        <f t="shared" si="4"/>
        <v>#REF!</v>
      </c>
    </row>
    <row r="132" spans="1:6" ht="12.75">
      <c r="A132" s="114" t="s">
        <v>489</v>
      </c>
      <c r="B132" s="172" t="s">
        <v>119</v>
      </c>
      <c r="C132" s="17" t="s">
        <v>12</v>
      </c>
      <c r="D132" s="54">
        <f>(15*12+0.15)+(170*1.2*0.15)+(4*36*0.1)</f>
        <v>225.15</v>
      </c>
      <c r="E132" s="48" t="e">
        <f t="shared" si="5"/>
        <v>#REF!</v>
      </c>
      <c r="F132" s="117" t="e">
        <f t="shared" si="4"/>
        <v>#REF!</v>
      </c>
    </row>
    <row r="133" spans="1:6" ht="12.75">
      <c r="A133" s="114" t="s">
        <v>490</v>
      </c>
      <c r="B133" s="172" t="s">
        <v>120</v>
      </c>
      <c r="C133" s="17" t="s">
        <v>12</v>
      </c>
      <c r="D133" s="54">
        <f>+D129+D130-D131-D132</f>
        <v>555.75</v>
      </c>
      <c r="E133" s="48" t="e">
        <f t="shared" si="5"/>
        <v>#REF!</v>
      </c>
      <c r="F133" s="117" t="e">
        <f t="shared" si="4"/>
        <v>#REF!</v>
      </c>
    </row>
    <row r="134" spans="1:6" ht="12.75">
      <c r="A134" s="114" t="s">
        <v>491</v>
      </c>
      <c r="B134" s="172" t="s">
        <v>398</v>
      </c>
      <c r="C134" s="17" t="s">
        <v>12</v>
      </c>
      <c r="D134" s="54" t="e">
        <f>+#REF!+#REF!</f>
        <v>#REF!</v>
      </c>
      <c r="E134" s="48" t="e">
        <f>+'apu acueducto'!F678</f>
        <v>#REF!</v>
      </c>
      <c r="F134" s="117" t="e">
        <f t="shared" si="4"/>
        <v>#REF!</v>
      </c>
    </row>
    <row r="135" spans="1:6" ht="12.75">
      <c r="A135" s="114" t="s">
        <v>492</v>
      </c>
      <c r="B135" s="182" t="s">
        <v>193</v>
      </c>
      <c r="C135" s="17" t="s">
        <v>12</v>
      </c>
      <c r="D135" s="54" t="e">
        <f>+#REF!+#REF!+#REF!+#REF!</f>
        <v>#REF!</v>
      </c>
      <c r="E135" s="50" t="e">
        <f>+#REF!</f>
        <v>#REF!</v>
      </c>
      <c r="F135" s="117" t="e">
        <f>D135*E135</f>
        <v>#REF!</v>
      </c>
    </row>
    <row r="136" spans="1:6" ht="12.75">
      <c r="A136" s="114" t="s">
        <v>493</v>
      </c>
      <c r="B136" s="182" t="s">
        <v>194</v>
      </c>
      <c r="C136" s="17" t="s">
        <v>12</v>
      </c>
      <c r="D136" s="54" t="e">
        <f>+#REF!+#REF!</f>
        <v>#REF!</v>
      </c>
      <c r="E136" s="50" t="e">
        <f>+E135</f>
        <v>#REF!</v>
      </c>
      <c r="F136" s="117" t="e">
        <f>D136*E136</f>
        <v>#REF!</v>
      </c>
    </row>
    <row r="137" spans="1:6" ht="12.75">
      <c r="A137" s="114" t="s">
        <v>494</v>
      </c>
      <c r="B137" s="193" t="s">
        <v>411</v>
      </c>
      <c r="C137" s="17" t="s">
        <v>14</v>
      </c>
      <c r="D137" s="54" t="e">
        <f>+#REF!+#REF!+#REF!+#REF!+#REF!</f>
        <v>#REF!</v>
      </c>
      <c r="E137" s="48" t="e">
        <f>+E109</f>
        <v>#REF!</v>
      </c>
      <c r="F137" s="117" t="e">
        <f t="shared" si="4"/>
        <v>#REF!</v>
      </c>
    </row>
    <row r="138" spans="1:6" ht="12.75">
      <c r="A138" s="114" t="s">
        <v>495</v>
      </c>
      <c r="B138" s="182" t="s">
        <v>197</v>
      </c>
      <c r="C138" s="17" t="s">
        <v>19</v>
      </c>
      <c r="D138" s="54">
        <f>+(74*2.7)+(26*2.7)</f>
        <v>270</v>
      </c>
      <c r="E138" s="50" t="e">
        <f>+'apu acueducto'!F931</f>
        <v>#REF!</v>
      </c>
      <c r="F138" s="117" t="e">
        <f>D138*E138</f>
        <v>#REF!</v>
      </c>
    </row>
    <row r="139" spans="1:6" ht="12.75">
      <c r="A139" s="114" t="s">
        <v>496</v>
      </c>
      <c r="B139" s="182" t="s">
        <v>540</v>
      </c>
      <c r="C139" s="17" t="s">
        <v>19</v>
      </c>
      <c r="D139" s="54">
        <f>+D138*2</f>
        <v>540</v>
      </c>
      <c r="E139" s="50" t="e">
        <f>+'apu acueducto'!F938</f>
        <v>#REF!</v>
      </c>
      <c r="F139" s="117" t="e">
        <f>D139*E139</f>
        <v>#REF!</v>
      </c>
    </row>
    <row r="140" spans="1:6" ht="12.75">
      <c r="A140" s="114" t="s">
        <v>497</v>
      </c>
      <c r="B140" s="182" t="s">
        <v>169</v>
      </c>
      <c r="C140" s="17" t="s">
        <v>19</v>
      </c>
      <c r="D140" s="54">
        <f>15*13</f>
        <v>195</v>
      </c>
      <c r="E140" s="50" t="e">
        <f>+'apu acueducto'!F946</f>
        <v>#REF!</v>
      </c>
      <c r="F140" s="117" t="e">
        <f>D140*E140</f>
        <v>#REF!</v>
      </c>
    </row>
    <row r="141" spans="1:6" ht="12.75">
      <c r="A141" s="114" t="s">
        <v>498</v>
      </c>
      <c r="B141" s="182" t="s">
        <v>170</v>
      </c>
      <c r="C141" s="17" t="s">
        <v>17</v>
      </c>
      <c r="D141" s="54">
        <f>52+16+16+16+14</f>
        <v>114</v>
      </c>
      <c r="E141" s="50" t="e">
        <f>+'apu acueducto'!F954</f>
        <v>#REF!</v>
      </c>
      <c r="F141" s="117" t="e">
        <f>D141*E141</f>
        <v>#REF!</v>
      </c>
    </row>
    <row r="142" spans="1:6" ht="12.75">
      <c r="A142" s="114" t="s">
        <v>499</v>
      </c>
      <c r="B142" s="182" t="s">
        <v>195</v>
      </c>
      <c r="C142" s="17" t="s">
        <v>19</v>
      </c>
      <c r="D142" s="54">
        <v>45</v>
      </c>
      <c r="E142" s="50" t="e">
        <f>+'apu acueducto'!F962</f>
        <v>#REF!</v>
      </c>
      <c r="F142" s="117" t="e">
        <f aca="true" t="shared" si="6" ref="F142:F149">D142*E142</f>
        <v>#REF!</v>
      </c>
    </row>
    <row r="143" spans="1:6" ht="12.75">
      <c r="A143" s="114" t="s">
        <v>500</v>
      </c>
      <c r="B143" s="182" t="s">
        <v>196</v>
      </c>
      <c r="C143" s="17" t="s">
        <v>19</v>
      </c>
      <c r="D143" s="54">
        <f>+D138*2</f>
        <v>540</v>
      </c>
      <c r="E143" s="50" t="e">
        <f>+'apu acueducto'!F969</f>
        <v>#REF!</v>
      </c>
      <c r="F143" s="117" t="e">
        <f t="shared" si="6"/>
        <v>#REF!</v>
      </c>
    </row>
    <row r="144" spans="1:6" ht="12.75">
      <c r="A144" s="114" t="s">
        <v>501</v>
      </c>
      <c r="B144" s="182" t="s">
        <v>523</v>
      </c>
      <c r="C144" s="17" t="s">
        <v>14</v>
      </c>
      <c r="D144" s="54" t="e">
        <f>+#REF!</f>
        <v>#REF!</v>
      </c>
      <c r="E144" s="50" t="e">
        <f>+'apu acueducto'!F979</f>
        <v>#REF!</v>
      </c>
      <c r="F144" s="117" t="e">
        <f t="shared" si="6"/>
        <v>#REF!</v>
      </c>
    </row>
    <row r="145" spans="1:6" ht="12.75">
      <c r="A145" s="114" t="s">
        <v>502</v>
      </c>
      <c r="B145" s="182" t="s">
        <v>198</v>
      </c>
      <c r="C145" s="17" t="s">
        <v>19</v>
      </c>
      <c r="D145" s="54">
        <f>+(14.5*3.6*2)+(12+3.6)</f>
        <v>120</v>
      </c>
      <c r="E145" s="50" t="e">
        <f>+'apu acueducto'!F987</f>
        <v>#REF!</v>
      </c>
      <c r="F145" s="117" t="e">
        <f t="shared" si="6"/>
        <v>#REF!</v>
      </c>
    </row>
    <row r="146" spans="1:6" ht="12.75">
      <c r="A146" s="114" t="s">
        <v>503</v>
      </c>
      <c r="B146" s="182" t="s">
        <v>177</v>
      </c>
      <c r="C146" s="17" t="s">
        <v>17</v>
      </c>
      <c r="D146" s="54">
        <v>84</v>
      </c>
      <c r="E146" s="50" t="e">
        <f>+'apu acueducto'!F995</f>
        <v>#REF!</v>
      </c>
      <c r="F146" s="117" t="e">
        <f t="shared" si="6"/>
        <v>#REF!</v>
      </c>
    </row>
    <row r="147" spans="1:6" ht="12.75">
      <c r="A147" s="114" t="s">
        <v>504</v>
      </c>
      <c r="B147" s="182" t="s">
        <v>182</v>
      </c>
      <c r="C147" s="60" t="s">
        <v>32</v>
      </c>
      <c r="D147" s="54">
        <v>13</v>
      </c>
      <c r="E147" s="50" t="e">
        <f>+'apu acueducto'!F1005</f>
        <v>#REF!</v>
      </c>
      <c r="F147" s="117" t="e">
        <f t="shared" si="6"/>
        <v>#REF!</v>
      </c>
    </row>
    <row r="148" spans="1:6" ht="12.75">
      <c r="A148" s="114" t="s">
        <v>505</v>
      </c>
      <c r="B148" s="182" t="s">
        <v>210</v>
      </c>
      <c r="C148" s="60" t="s">
        <v>19</v>
      </c>
      <c r="D148" s="54">
        <v>15</v>
      </c>
      <c r="E148" s="50" t="e">
        <f>+'apu acueducto'!F1014</f>
        <v>#REF!</v>
      </c>
      <c r="F148" s="117" t="e">
        <f t="shared" si="6"/>
        <v>#REF!</v>
      </c>
    </row>
    <row r="149" spans="1:6" ht="12.75">
      <c r="A149" s="114" t="s">
        <v>506</v>
      </c>
      <c r="B149" s="182" t="s">
        <v>183</v>
      </c>
      <c r="C149" s="17" t="s">
        <v>19</v>
      </c>
      <c r="D149" s="54">
        <f>11*2.2+1.4</f>
        <v>25.6</v>
      </c>
      <c r="E149" s="50" t="e">
        <f>+'apu acueducto'!F1021</f>
        <v>#REF!</v>
      </c>
      <c r="F149" s="117" t="e">
        <f t="shared" si="6"/>
        <v>#REF!</v>
      </c>
    </row>
    <row r="150" spans="1:6" s="10" customFormat="1" ht="12.75">
      <c r="A150" s="114" t="s">
        <v>507</v>
      </c>
      <c r="B150" s="182" t="s">
        <v>184</v>
      </c>
      <c r="C150" s="57" t="s">
        <v>17</v>
      </c>
      <c r="D150" s="89">
        <f>+'[1]HIDRAU'!$L$15</f>
        <v>24.55</v>
      </c>
      <c r="E150" s="49" t="e">
        <f>+'apu acueducto'!F1031</f>
        <v>#REF!</v>
      </c>
      <c r="F150" s="117" t="e">
        <f>D150*E150</f>
        <v>#REF!</v>
      </c>
    </row>
    <row r="151" spans="1:6" s="10" customFormat="1" ht="12.75">
      <c r="A151" s="114" t="s">
        <v>508</v>
      </c>
      <c r="B151" s="182" t="s">
        <v>185</v>
      </c>
      <c r="C151" s="57" t="s">
        <v>17</v>
      </c>
      <c r="D151" s="89">
        <f>+'[1]HIDRAU'!$L$14</f>
        <v>3.46</v>
      </c>
      <c r="E151" s="49" t="e">
        <f>+'apu acueducto'!F1041</f>
        <v>#REF!</v>
      </c>
      <c r="F151" s="117" t="e">
        <f>D151*E151</f>
        <v>#REF!</v>
      </c>
    </row>
    <row r="152" spans="1:6" s="10" customFormat="1" ht="12.75">
      <c r="A152" s="114" t="s">
        <v>509</v>
      </c>
      <c r="B152" s="182" t="s">
        <v>147</v>
      </c>
      <c r="C152" s="57" t="s">
        <v>32</v>
      </c>
      <c r="D152" s="90">
        <f>+'[1]DATOS HIDRAU'!$D$63+'[1]DATOS HIDRAU'!$D$82+'[1]DATOS HIDRAU'!$D$102+'[1]DATOS HIDRAU'!$D$123</f>
        <v>10</v>
      </c>
      <c r="E152" s="49" t="e">
        <f>+'apu acueducto'!F1051</f>
        <v>#REF!</v>
      </c>
      <c r="F152" s="117" t="e">
        <f>D152*E152</f>
        <v>#REF!</v>
      </c>
    </row>
    <row r="153" spans="1:7" s="10" customFormat="1" ht="12.75">
      <c r="A153" s="114" t="s">
        <v>510</v>
      </c>
      <c r="B153" s="182" t="s">
        <v>148</v>
      </c>
      <c r="C153" s="57" t="s">
        <v>32</v>
      </c>
      <c r="D153" s="90">
        <f>+'[1]DATOS HIDRAU'!$C$112+'[1]DATOS HIDRAU'!$C$160</f>
        <v>2</v>
      </c>
      <c r="E153" s="49" t="e">
        <f>+'apu acueducto'!F1058</f>
        <v>#REF!</v>
      </c>
      <c r="F153" s="117" t="e">
        <f aca="true" t="shared" si="7" ref="F153:F184">D153*E153</f>
        <v>#REF!</v>
      </c>
      <c r="G153" s="10" t="s">
        <v>89</v>
      </c>
    </row>
    <row r="154" spans="1:6" s="10" customFormat="1" ht="12.75">
      <c r="A154" s="114" t="s">
        <v>511</v>
      </c>
      <c r="B154" s="182" t="s">
        <v>149</v>
      </c>
      <c r="C154" s="57" t="s">
        <v>32</v>
      </c>
      <c r="D154" s="90">
        <v>1</v>
      </c>
      <c r="E154" s="49" t="e">
        <f>+'apu acueducto'!F1065</f>
        <v>#REF!</v>
      </c>
      <c r="F154" s="117" t="e">
        <f t="shared" si="7"/>
        <v>#REF!</v>
      </c>
    </row>
    <row r="155" spans="1:6" s="10" customFormat="1" ht="12.75">
      <c r="A155" s="114" t="s">
        <v>512</v>
      </c>
      <c r="B155" s="182" t="s">
        <v>186</v>
      </c>
      <c r="C155" s="57" t="s">
        <v>32</v>
      </c>
      <c r="D155" s="90">
        <v>15</v>
      </c>
      <c r="E155" s="49" t="e">
        <f>+'apu acueducto'!F1076</f>
        <v>#REF!</v>
      </c>
      <c r="F155" s="117" t="e">
        <f t="shared" si="7"/>
        <v>#REF!</v>
      </c>
    </row>
    <row r="156" spans="1:6" s="10" customFormat="1" ht="12.75">
      <c r="A156" s="114" t="s">
        <v>513</v>
      </c>
      <c r="B156" s="182" t="s">
        <v>153</v>
      </c>
      <c r="C156" s="57" t="s">
        <v>17</v>
      </c>
      <c r="D156" s="90">
        <v>15</v>
      </c>
      <c r="E156" s="49" t="e">
        <f>+'apu acueducto'!F1086</f>
        <v>#REF!</v>
      </c>
      <c r="F156" s="117" t="e">
        <f t="shared" si="7"/>
        <v>#REF!</v>
      </c>
    </row>
    <row r="157" spans="1:6" s="10" customFormat="1" ht="12.75">
      <c r="A157" s="114" t="s">
        <v>514</v>
      </c>
      <c r="B157" s="182" t="s">
        <v>157</v>
      </c>
      <c r="C157" s="57" t="s">
        <v>17</v>
      </c>
      <c r="D157" s="90">
        <v>56.6</v>
      </c>
      <c r="E157" s="49" t="e">
        <f>+'apu acueducto'!F1096</f>
        <v>#REF!</v>
      </c>
      <c r="F157" s="117" t="e">
        <f t="shared" si="7"/>
        <v>#REF!</v>
      </c>
    </row>
    <row r="158" spans="1:6" s="10" customFormat="1" ht="12.75">
      <c r="A158" s="114" t="s">
        <v>515</v>
      </c>
      <c r="B158" s="182" t="s">
        <v>187</v>
      </c>
      <c r="C158" s="57" t="s">
        <v>32</v>
      </c>
      <c r="D158" s="90">
        <v>6</v>
      </c>
      <c r="E158" s="49" t="e">
        <f>+'apu acueducto'!F1106</f>
        <v>#REF!</v>
      </c>
      <c r="F158" s="117" t="e">
        <f t="shared" si="7"/>
        <v>#REF!</v>
      </c>
    </row>
    <row r="159" spans="1:6" s="10" customFormat="1" ht="12.75">
      <c r="A159" s="114" t="s">
        <v>516</v>
      </c>
      <c r="B159" s="182" t="s">
        <v>188</v>
      </c>
      <c r="C159" s="57" t="s">
        <v>32</v>
      </c>
      <c r="D159" s="91">
        <v>4</v>
      </c>
      <c r="E159" s="49" t="e">
        <f>+'apu acueducto'!F1116</f>
        <v>#REF!</v>
      </c>
      <c r="F159" s="117" t="e">
        <f t="shared" si="7"/>
        <v>#REF!</v>
      </c>
    </row>
    <row r="160" spans="1:6" s="10" customFormat="1" ht="12.75">
      <c r="A160" s="114" t="s">
        <v>517</v>
      </c>
      <c r="B160" s="182" t="s">
        <v>562</v>
      </c>
      <c r="C160" s="57" t="s">
        <v>17</v>
      </c>
      <c r="D160" s="90">
        <v>176.4</v>
      </c>
      <c r="E160" s="49" t="e">
        <f>+'apu acueducto'!F1126</f>
        <v>#REF!</v>
      </c>
      <c r="F160" s="117" t="e">
        <f t="shared" si="7"/>
        <v>#REF!</v>
      </c>
    </row>
    <row r="161" spans="1:6" s="10" customFormat="1" ht="12.75">
      <c r="A161" s="114" t="s">
        <v>518</v>
      </c>
      <c r="B161" s="182" t="s">
        <v>189</v>
      </c>
      <c r="C161" s="57" t="s">
        <v>32</v>
      </c>
      <c r="D161" s="90">
        <v>4</v>
      </c>
      <c r="E161" s="49" t="e">
        <f>+'apu acueducto'!F1134</f>
        <v>#REF!</v>
      </c>
      <c r="F161" s="117" t="e">
        <f t="shared" si="7"/>
        <v>#REF!</v>
      </c>
    </row>
    <row r="162" spans="1:6" s="10" customFormat="1" ht="12.75">
      <c r="A162" s="114" t="s">
        <v>519</v>
      </c>
      <c r="B162" s="182" t="s">
        <v>575</v>
      </c>
      <c r="C162" s="57" t="s">
        <v>32</v>
      </c>
      <c r="D162" s="90">
        <v>4</v>
      </c>
      <c r="E162" s="49" t="e">
        <f>+'apu acueducto'!F1142</f>
        <v>#REF!</v>
      </c>
      <c r="F162" s="117" t="e">
        <f>D162*E162</f>
        <v>#REF!</v>
      </c>
    </row>
    <row r="163" spans="1:6" s="10" customFormat="1" ht="12.75">
      <c r="A163" s="114" t="s">
        <v>520</v>
      </c>
      <c r="B163" s="182" t="s">
        <v>190</v>
      </c>
      <c r="C163" s="57" t="s">
        <v>32</v>
      </c>
      <c r="D163" s="90">
        <v>4</v>
      </c>
      <c r="E163" s="49" t="e">
        <f>+'apu acueducto'!F1151</f>
        <v>#REF!</v>
      </c>
      <c r="F163" s="117" t="e">
        <f t="shared" si="7"/>
        <v>#REF!</v>
      </c>
    </row>
    <row r="164" spans="1:6" s="10" customFormat="1" ht="12.75">
      <c r="A164" s="114" t="s">
        <v>521</v>
      </c>
      <c r="B164" s="182" t="s">
        <v>191</v>
      </c>
      <c r="C164" s="57" t="s">
        <v>32</v>
      </c>
      <c r="D164" s="90">
        <v>1</v>
      </c>
      <c r="E164" s="49" t="e">
        <f>+'apu acueducto'!F1160</f>
        <v>#REF!</v>
      </c>
      <c r="F164" s="117" t="e">
        <f t="shared" si="7"/>
        <v>#REF!</v>
      </c>
    </row>
    <row r="165" spans="1:6" s="10" customFormat="1" ht="12.75">
      <c r="A165" s="114" t="s">
        <v>522</v>
      </c>
      <c r="B165" s="194" t="s">
        <v>574</v>
      </c>
      <c r="C165" s="57" t="s">
        <v>19</v>
      </c>
      <c r="D165" s="90" t="e">
        <f>+#REF!</f>
        <v>#REF!</v>
      </c>
      <c r="E165" s="49">
        <v>297500</v>
      </c>
      <c r="F165" s="117" t="e">
        <f t="shared" si="7"/>
        <v>#REF!</v>
      </c>
    </row>
    <row r="166" spans="1:6" s="10" customFormat="1" ht="12.75">
      <c r="A166" s="114" t="s">
        <v>576</v>
      </c>
      <c r="B166" s="194" t="s">
        <v>577</v>
      </c>
      <c r="C166" s="57" t="s">
        <v>19</v>
      </c>
      <c r="D166" s="90" t="e">
        <f>+#REF!</f>
        <v>#REF!</v>
      </c>
      <c r="E166" s="222" t="e">
        <f>+'apu acueducto'!F1186</f>
        <v>#REF!</v>
      </c>
      <c r="F166" s="117" t="e">
        <f t="shared" si="7"/>
        <v>#REF!</v>
      </c>
    </row>
    <row r="167" spans="1:6" s="10" customFormat="1" ht="12.75">
      <c r="A167" s="114" t="s">
        <v>589</v>
      </c>
      <c r="B167" s="194" t="s">
        <v>591</v>
      </c>
      <c r="C167" s="57" t="s">
        <v>19</v>
      </c>
      <c r="D167" s="90" t="e">
        <f>+#REF!</f>
        <v>#REF!</v>
      </c>
      <c r="E167" s="222" t="e">
        <f>+'apu acueducto'!F1195</f>
        <v>#REF!</v>
      </c>
      <c r="F167" s="117" t="e">
        <f t="shared" si="7"/>
        <v>#REF!</v>
      </c>
    </row>
    <row r="168" spans="1:6" s="10" customFormat="1" ht="12.75">
      <c r="A168" s="114" t="s">
        <v>590</v>
      </c>
      <c r="B168" s="194" t="s">
        <v>592</v>
      </c>
      <c r="C168" s="57" t="s">
        <v>4</v>
      </c>
      <c r="D168" s="90" t="e">
        <f>+#REF!</f>
        <v>#REF!</v>
      </c>
      <c r="E168" s="222" t="e">
        <f>+'apu acueducto'!F1203</f>
        <v>#REF!</v>
      </c>
      <c r="F168" s="117" t="e">
        <f t="shared" si="7"/>
        <v>#REF!</v>
      </c>
    </row>
    <row r="169" spans="1:6" s="10" customFormat="1" ht="12.75">
      <c r="A169" s="114" t="s">
        <v>593</v>
      </c>
      <c r="B169" s="194" t="s">
        <v>609</v>
      </c>
      <c r="C169" s="57" t="s">
        <v>4</v>
      </c>
      <c r="D169" s="90">
        <v>1</v>
      </c>
      <c r="E169" s="222">
        <v>3674800</v>
      </c>
      <c r="F169" s="117">
        <f t="shared" si="7"/>
        <v>3674800</v>
      </c>
    </row>
    <row r="170" spans="1:6" s="10" customFormat="1" ht="12.75">
      <c r="A170" s="114" t="s">
        <v>594</v>
      </c>
      <c r="B170" s="194" t="s">
        <v>610</v>
      </c>
      <c r="C170" s="57" t="s">
        <v>4</v>
      </c>
      <c r="D170" s="90">
        <v>11</v>
      </c>
      <c r="E170" s="222">
        <v>2862950</v>
      </c>
      <c r="F170" s="117">
        <f t="shared" si="7"/>
        <v>31492450</v>
      </c>
    </row>
    <row r="171" spans="1:6" s="10" customFormat="1" ht="12.75">
      <c r="A171" s="114" t="s">
        <v>595</v>
      </c>
      <c r="B171" s="194" t="s">
        <v>611</v>
      </c>
      <c r="C171" s="57" t="s">
        <v>4</v>
      </c>
      <c r="D171" s="90">
        <v>23</v>
      </c>
      <c r="E171" s="222">
        <v>18950</v>
      </c>
      <c r="F171" s="117">
        <f t="shared" si="7"/>
        <v>435850</v>
      </c>
    </row>
    <row r="172" spans="1:6" s="10" customFormat="1" ht="12.75">
      <c r="A172" s="114" t="s">
        <v>596</v>
      </c>
      <c r="B172" s="194" t="s">
        <v>612</v>
      </c>
      <c r="C172" s="57" t="s">
        <v>4</v>
      </c>
      <c r="D172" s="90">
        <v>1</v>
      </c>
      <c r="E172" s="222">
        <v>13667500</v>
      </c>
      <c r="F172" s="117">
        <f t="shared" si="7"/>
        <v>13667500</v>
      </c>
    </row>
    <row r="173" spans="1:6" s="10" customFormat="1" ht="12.75">
      <c r="A173" s="114" t="s">
        <v>597</v>
      </c>
      <c r="B173" s="194" t="s">
        <v>613</v>
      </c>
      <c r="C173" s="57" t="s">
        <v>625</v>
      </c>
      <c r="D173" s="90">
        <v>232</v>
      </c>
      <c r="E173" s="222">
        <v>2200</v>
      </c>
      <c r="F173" s="117">
        <f t="shared" si="7"/>
        <v>510400</v>
      </c>
    </row>
    <row r="174" spans="1:6" s="10" customFormat="1" ht="12.75">
      <c r="A174" s="114" t="s">
        <v>598</v>
      </c>
      <c r="B174" s="194" t="s">
        <v>614</v>
      </c>
      <c r="C174" s="57" t="s">
        <v>4</v>
      </c>
      <c r="D174" s="90">
        <v>1</v>
      </c>
      <c r="E174" s="222">
        <v>1323800</v>
      </c>
      <c r="F174" s="117">
        <f t="shared" si="7"/>
        <v>1323800</v>
      </c>
    </row>
    <row r="175" spans="1:6" s="10" customFormat="1" ht="12.75">
      <c r="A175" s="114" t="s">
        <v>599</v>
      </c>
      <c r="B175" s="194" t="s">
        <v>615</v>
      </c>
      <c r="C175" s="57" t="s">
        <v>625</v>
      </c>
      <c r="D175" s="90">
        <v>22</v>
      </c>
      <c r="E175" s="222">
        <v>20500</v>
      </c>
      <c r="F175" s="117">
        <f t="shared" si="7"/>
        <v>451000</v>
      </c>
    </row>
    <row r="176" spans="1:6" s="10" customFormat="1" ht="12.75">
      <c r="A176" s="114" t="s">
        <v>600</v>
      </c>
      <c r="B176" s="194" t="s">
        <v>616</v>
      </c>
      <c r="C176" s="57" t="s">
        <v>625</v>
      </c>
      <c r="D176" s="90">
        <v>60</v>
      </c>
      <c r="E176" s="222">
        <v>20000</v>
      </c>
      <c r="F176" s="117">
        <f t="shared" si="7"/>
        <v>1200000</v>
      </c>
    </row>
    <row r="177" spans="1:6" s="10" customFormat="1" ht="12.75">
      <c r="A177" s="114" t="s">
        <v>601</v>
      </c>
      <c r="B177" s="194" t="s">
        <v>617</v>
      </c>
      <c r="C177" s="57" t="s">
        <v>4</v>
      </c>
      <c r="D177" s="90">
        <v>1</v>
      </c>
      <c r="E177" s="222">
        <v>75000</v>
      </c>
      <c r="F177" s="117">
        <f t="shared" si="7"/>
        <v>75000</v>
      </c>
    </row>
    <row r="178" spans="1:6" s="10" customFormat="1" ht="12.75">
      <c r="A178" s="114" t="s">
        <v>602</v>
      </c>
      <c r="B178" s="194" t="s">
        <v>618</v>
      </c>
      <c r="C178" s="57" t="s">
        <v>625</v>
      </c>
      <c r="D178" s="90">
        <v>185</v>
      </c>
      <c r="E178" s="222">
        <v>1300</v>
      </c>
      <c r="F178" s="117">
        <f t="shared" si="7"/>
        <v>240500</v>
      </c>
    </row>
    <row r="179" spans="1:6" s="10" customFormat="1" ht="12.75">
      <c r="A179" s="114" t="s">
        <v>603</v>
      </c>
      <c r="B179" s="194" t="s">
        <v>619</v>
      </c>
      <c r="C179" s="57" t="s">
        <v>4</v>
      </c>
      <c r="D179" s="90">
        <v>1</v>
      </c>
      <c r="E179" s="222">
        <v>916200</v>
      </c>
      <c r="F179" s="117">
        <f t="shared" si="7"/>
        <v>916200</v>
      </c>
    </row>
    <row r="180" spans="1:6" s="10" customFormat="1" ht="12.75">
      <c r="A180" s="114" t="s">
        <v>604</v>
      </c>
      <c r="B180" s="194" t="s">
        <v>620</v>
      </c>
      <c r="C180" s="57" t="s">
        <v>4</v>
      </c>
      <c r="D180" s="90">
        <v>26</v>
      </c>
      <c r="E180" s="222">
        <v>214700</v>
      </c>
      <c r="F180" s="117">
        <f t="shared" si="7"/>
        <v>5582200</v>
      </c>
    </row>
    <row r="181" spans="1:6" s="10" customFormat="1" ht="15" customHeight="1">
      <c r="A181" s="114" t="s">
        <v>605</v>
      </c>
      <c r="B181" s="194" t="s">
        <v>621</v>
      </c>
      <c r="C181" s="57" t="s">
        <v>4</v>
      </c>
      <c r="D181" s="90">
        <v>11</v>
      </c>
      <c r="E181" s="222">
        <v>15040</v>
      </c>
      <c r="F181" s="117">
        <f t="shared" si="7"/>
        <v>165440</v>
      </c>
    </row>
    <row r="182" spans="1:6" s="10" customFormat="1" ht="12.75">
      <c r="A182" s="114" t="s">
        <v>606</v>
      </c>
      <c r="B182" s="194" t="s">
        <v>622</v>
      </c>
      <c r="C182" s="57" t="s">
        <v>4</v>
      </c>
      <c r="D182" s="90">
        <v>1</v>
      </c>
      <c r="E182" s="222">
        <v>18800</v>
      </c>
      <c r="F182" s="117">
        <f t="shared" si="7"/>
        <v>18800</v>
      </c>
    </row>
    <row r="183" spans="1:6" s="10" customFormat="1" ht="12.75">
      <c r="A183" s="114" t="s">
        <v>607</v>
      </c>
      <c r="B183" s="194" t="s">
        <v>623</v>
      </c>
      <c r="C183" s="57" t="s">
        <v>4</v>
      </c>
      <c r="D183" s="90">
        <v>2</v>
      </c>
      <c r="E183" s="222">
        <v>37300</v>
      </c>
      <c r="F183" s="117">
        <f t="shared" si="7"/>
        <v>74600</v>
      </c>
    </row>
    <row r="184" spans="1:7" s="10" customFormat="1" ht="12.75">
      <c r="A184" s="114" t="s">
        <v>608</v>
      </c>
      <c r="B184" s="194" t="s">
        <v>624</v>
      </c>
      <c r="C184" s="57" t="s">
        <v>4</v>
      </c>
      <c r="D184" s="90">
        <v>1</v>
      </c>
      <c r="E184" s="222">
        <v>9673775</v>
      </c>
      <c r="F184" s="117">
        <f t="shared" si="7"/>
        <v>9673775</v>
      </c>
      <c r="G184" s="12"/>
    </row>
    <row r="185" spans="1:6" s="10" customFormat="1" ht="12.75">
      <c r="A185" s="120"/>
      <c r="B185" s="232" t="s">
        <v>34</v>
      </c>
      <c r="C185" s="57"/>
      <c r="D185" s="86"/>
      <c r="E185" s="48"/>
      <c r="F185" s="108" t="e">
        <f>SUM(F124:F184)</f>
        <v>#REF!</v>
      </c>
    </row>
    <row r="186" spans="1:8" ht="12.75">
      <c r="A186" s="124"/>
      <c r="B186" s="197"/>
      <c r="C186" s="5"/>
      <c r="D186" s="78"/>
      <c r="E186" s="72"/>
      <c r="F186" s="125"/>
      <c r="H186" s="7"/>
    </row>
    <row r="187" spans="1:7" s="10" customFormat="1" ht="12.75">
      <c r="A187" s="126"/>
      <c r="B187" s="206" t="s">
        <v>40</v>
      </c>
      <c r="C187" s="25"/>
      <c r="D187" s="94"/>
      <c r="E187" s="73"/>
      <c r="F187" s="108" t="e">
        <f>SUM(F11:F185)/2</f>
        <v>#REF!</v>
      </c>
      <c r="G187" s="233">
        <v>1433409046.48</v>
      </c>
    </row>
    <row r="188" spans="1:6" s="10" customFormat="1" ht="12.75">
      <c r="A188" s="126"/>
      <c r="B188" s="207"/>
      <c r="C188" s="14"/>
      <c r="D188" s="78"/>
      <c r="E188" s="72"/>
      <c r="F188" s="119"/>
    </row>
    <row r="189" spans="1:6" s="10" customFormat="1" ht="12.75">
      <c r="A189" s="124"/>
      <c r="B189" s="208" t="s">
        <v>37</v>
      </c>
      <c r="C189" s="26"/>
      <c r="D189" s="95"/>
      <c r="E189" s="74"/>
      <c r="F189" s="127" t="e">
        <f>+F187*0.15</f>
        <v>#REF!</v>
      </c>
    </row>
    <row r="190" spans="1:6" s="10" customFormat="1" ht="12.75">
      <c r="A190" s="126"/>
      <c r="B190" s="209" t="s">
        <v>38</v>
      </c>
      <c r="C190" s="14"/>
      <c r="D190" s="78"/>
      <c r="E190" s="72"/>
      <c r="F190" s="119" t="e">
        <f>+F187*0.07</f>
        <v>#REF!</v>
      </c>
    </row>
    <row r="191" spans="1:8" s="10" customFormat="1" ht="12.75">
      <c r="A191" s="124"/>
      <c r="B191" s="209" t="s">
        <v>39</v>
      </c>
      <c r="C191" s="14"/>
      <c r="D191" s="78"/>
      <c r="E191" s="72"/>
      <c r="F191" s="119" t="e">
        <f>+F187*0.08</f>
        <v>#REF!</v>
      </c>
      <c r="H191" s="12"/>
    </row>
    <row r="192" spans="1:8" s="10" customFormat="1" ht="12.75">
      <c r="A192" s="124"/>
      <c r="B192" s="209"/>
      <c r="C192" s="14"/>
      <c r="D192" s="78"/>
      <c r="E192" s="72"/>
      <c r="F192" s="119"/>
      <c r="H192" s="12"/>
    </row>
    <row r="193" spans="1:8" s="10" customFormat="1" ht="12.75">
      <c r="A193" s="124"/>
      <c r="B193" s="210" t="s">
        <v>11</v>
      </c>
      <c r="C193" s="27"/>
      <c r="D193" s="96"/>
      <c r="E193" s="75"/>
      <c r="F193" s="128" t="e">
        <f>SUM(F189:F191)</f>
        <v>#REF!</v>
      </c>
      <c r="H193" s="12"/>
    </row>
    <row r="194" spans="1:8" s="10" customFormat="1" ht="12.75">
      <c r="A194" s="124"/>
      <c r="B194" s="207"/>
      <c r="C194" s="14"/>
      <c r="D194" s="78"/>
      <c r="E194" s="72"/>
      <c r="F194" s="119"/>
      <c r="H194" s="12"/>
    </row>
    <row r="195" spans="1:8" s="10" customFormat="1" ht="12.75">
      <c r="A195" s="124"/>
      <c r="B195" s="207" t="s">
        <v>41</v>
      </c>
      <c r="C195" s="14"/>
      <c r="D195" s="78"/>
      <c r="E195" s="72"/>
      <c r="F195" s="119" t="e">
        <f>+F187+F193</f>
        <v>#REF!</v>
      </c>
      <c r="H195" s="12"/>
    </row>
    <row r="196" spans="1:6" s="10" customFormat="1" ht="12.75">
      <c r="A196" s="126"/>
      <c r="B196" s="207"/>
      <c r="C196" s="24"/>
      <c r="D196" s="97"/>
      <c r="E196" s="76"/>
      <c r="F196" s="125"/>
    </row>
    <row r="197" spans="1:6" ht="12.75">
      <c r="A197" s="109"/>
      <c r="B197" s="207" t="s">
        <v>30</v>
      </c>
      <c r="C197" s="13"/>
      <c r="D197" s="78"/>
      <c r="E197" s="62"/>
      <c r="F197" s="119" t="e">
        <f>+F195*0.08</f>
        <v>#REF!</v>
      </c>
    </row>
    <row r="198" spans="1:6" ht="12.75">
      <c r="A198" s="109"/>
      <c r="B198" s="207"/>
      <c r="C198" s="13"/>
      <c r="D198" s="78"/>
      <c r="E198" s="62"/>
      <c r="F198" s="110"/>
    </row>
    <row r="199" spans="1:6" ht="12.75">
      <c r="A199" s="109"/>
      <c r="B199" s="207" t="s">
        <v>36</v>
      </c>
      <c r="C199" s="129"/>
      <c r="D199" s="79"/>
      <c r="E199" s="130"/>
      <c r="F199" s="119" t="e">
        <f>+F195+F197</f>
        <v>#REF!</v>
      </c>
    </row>
    <row r="200" spans="1:6" ht="12.75">
      <c r="A200" s="109"/>
      <c r="B200" s="196"/>
      <c r="C200" s="13"/>
      <c r="D200" s="78"/>
      <c r="E200" s="62"/>
      <c r="F200" s="110"/>
    </row>
    <row r="201" spans="1:6" ht="12.75">
      <c r="A201" s="109"/>
      <c r="B201" s="196"/>
      <c r="C201" s="4"/>
      <c r="D201" s="131"/>
      <c r="E201" s="61"/>
      <c r="F201" s="110"/>
    </row>
    <row r="202" spans="1:6" ht="12.75">
      <c r="A202" s="109"/>
      <c r="B202" s="196"/>
      <c r="C202" s="129"/>
      <c r="D202" s="132"/>
      <c r="E202" s="130"/>
      <c r="F202" s="133"/>
    </row>
    <row r="203" spans="1:6" ht="12.75">
      <c r="A203" s="109"/>
      <c r="B203" s="211"/>
      <c r="C203" s="13"/>
      <c r="D203" s="78"/>
      <c r="E203" s="62"/>
      <c r="F203" s="112"/>
    </row>
    <row r="204" spans="1:6" ht="12.75">
      <c r="A204" s="109"/>
      <c r="B204" s="176"/>
      <c r="C204" s="13"/>
      <c r="D204" s="78"/>
      <c r="E204" s="62"/>
      <c r="F204" s="110"/>
    </row>
    <row r="205" spans="1:6" ht="13.5" thickBot="1">
      <c r="A205" s="134"/>
      <c r="B205" s="212"/>
      <c r="C205" s="135"/>
      <c r="D205" s="136"/>
      <c r="E205" s="137"/>
      <c r="F205" s="138"/>
    </row>
    <row r="206" ht="12.75">
      <c r="B206" s="213"/>
    </row>
    <row r="207" spans="2:6" ht="12.75">
      <c r="B207" s="213"/>
      <c r="C207" s="3"/>
      <c r="D207" s="77"/>
      <c r="E207" s="29"/>
      <c r="F207" s="29"/>
    </row>
    <row r="210" ht="12.75">
      <c r="B210" s="214"/>
    </row>
  </sheetData>
  <sheetProtection/>
  <mergeCells count="7">
    <mergeCell ref="A8:B9"/>
    <mergeCell ref="A6:F6"/>
    <mergeCell ref="B1:F1"/>
    <mergeCell ref="B2:F2"/>
    <mergeCell ref="B3:F3"/>
    <mergeCell ref="B5:F5"/>
    <mergeCell ref="A7:B7"/>
  </mergeCells>
  <printOptions horizontalCentered="1"/>
  <pageMargins left="0.9448818897637796" right="0.3937007874015748" top="1.3474015748031496" bottom="0.7874015748031497" header="0.3937007874015748" footer="0"/>
  <pageSetup fitToHeight="2" horizontalDpi="300" verticalDpi="300" orientation="portrait" paperSize="9" scale="64" r:id="rId1"/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8"/>
  <sheetViews>
    <sheetView view="pageBreakPreview" zoomScale="80" zoomScaleNormal="70" zoomScaleSheetLayoutView="80" zoomScalePageLayoutView="0" workbookViewId="0" topLeftCell="A1161">
      <selection activeCell="D1179" sqref="D1179"/>
    </sheetView>
  </sheetViews>
  <sheetFormatPr defaultColWidth="11.421875" defaultRowHeight="12.75"/>
  <cols>
    <col min="1" max="1" width="26.00390625" style="149" customWidth="1"/>
    <col min="2" max="2" width="29.28125" style="149" customWidth="1"/>
    <col min="3" max="3" width="14.28125" style="149" customWidth="1"/>
    <col min="4" max="4" width="17.140625" style="149" customWidth="1"/>
    <col min="5" max="5" width="17.28125" style="149" customWidth="1"/>
    <col min="6" max="6" width="18.57421875" style="149" bestFit="1" customWidth="1"/>
    <col min="7" max="7" width="16.57421875" style="149" customWidth="1"/>
    <col min="8" max="16384" width="11.421875" style="149" customWidth="1"/>
  </cols>
  <sheetData>
    <row r="1" spans="1:7" ht="12.75">
      <c r="A1" s="479" t="str">
        <f>+presupuesto!B1</f>
        <v>REPUBLICA DE COLOMBIA</v>
      </c>
      <c r="B1" s="479"/>
      <c r="C1" s="479"/>
      <c r="D1" s="479"/>
      <c r="E1" s="479"/>
      <c r="F1" s="479"/>
      <c r="G1" s="479"/>
    </row>
    <row r="2" spans="1:7" ht="12.75">
      <c r="A2" s="479" t="str">
        <f>+presupuesto!B2</f>
        <v>DEPARTAMENTO DE NARIÑO</v>
      </c>
      <c r="B2" s="479"/>
      <c r="C2" s="479"/>
      <c r="D2" s="479"/>
      <c r="E2" s="479"/>
      <c r="F2" s="479"/>
      <c r="G2" s="479"/>
    </row>
    <row r="3" spans="1:7" ht="12.75">
      <c r="A3" s="479" t="str">
        <f>+presupuesto!B3</f>
        <v>MUNICIPIO DEGUALMATAN</v>
      </c>
      <c r="B3" s="479"/>
      <c r="C3" s="479"/>
      <c r="D3" s="479"/>
      <c r="E3" s="479"/>
      <c r="F3" s="479"/>
      <c r="G3" s="479"/>
    </row>
    <row r="4" spans="1:7" ht="0.75" customHeight="1">
      <c r="A4" s="479"/>
      <c r="B4" s="479"/>
      <c r="C4" s="479"/>
      <c r="D4" s="479"/>
      <c r="E4" s="479"/>
      <c r="F4" s="479"/>
      <c r="G4" s="479"/>
    </row>
    <row r="5" spans="1:7" ht="12.75" customHeight="1">
      <c r="A5" s="480" t="str">
        <f>+presupuesto!$A$6</f>
        <v>PROYECTO: OPTIMIZACION DEL SISTEMA DE  ACUEDUCTO DEL CASCO URBANO DEL MUNICIPIO DE GUALMATAN FASE 1</v>
      </c>
      <c r="B5" s="480"/>
      <c r="C5" s="480"/>
      <c r="D5" s="480"/>
      <c r="E5" s="480"/>
      <c r="F5" s="480"/>
      <c r="G5" s="480"/>
    </row>
    <row r="6" spans="1:7" ht="12.75" customHeight="1">
      <c r="A6" s="480"/>
      <c r="B6" s="480"/>
      <c r="C6" s="480"/>
      <c r="D6" s="480"/>
      <c r="E6" s="480"/>
      <c r="F6" s="480"/>
      <c r="G6" s="480"/>
    </row>
    <row r="7" spans="1:7" ht="12.75" customHeight="1">
      <c r="A7" s="480"/>
      <c r="B7" s="480"/>
      <c r="C7" s="480"/>
      <c r="D7" s="480"/>
      <c r="E7" s="480"/>
      <c r="F7" s="480"/>
      <c r="G7" s="480"/>
    </row>
    <row r="8" spans="1:7" ht="12.75">
      <c r="A8" s="467" t="s">
        <v>339</v>
      </c>
      <c r="B8" s="468"/>
      <c r="C8" s="468"/>
      <c r="D8" s="468"/>
      <c r="E8" s="468"/>
      <c r="F8" s="468"/>
      <c r="G8" s="469"/>
    </row>
    <row r="9" spans="1:7" ht="12.75">
      <c r="A9" s="464" t="s">
        <v>3</v>
      </c>
      <c r="B9" s="464"/>
      <c r="C9" s="143" t="s">
        <v>4</v>
      </c>
      <c r="D9" s="143" t="s">
        <v>53</v>
      </c>
      <c r="E9" s="464" t="s">
        <v>8</v>
      </c>
      <c r="F9" s="464"/>
      <c r="G9" s="143" t="s">
        <v>6</v>
      </c>
    </row>
    <row r="10" spans="1:7" ht="12.75">
      <c r="A10" s="466" t="s">
        <v>54</v>
      </c>
      <c r="B10" s="466"/>
      <c r="C10" s="30" t="s">
        <v>50</v>
      </c>
      <c r="D10" s="38" t="e">
        <f>+#REF!</f>
        <v>#REF!</v>
      </c>
      <c r="E10" s="164">
        <v>0.08</v>
      </c>
      <c r="F10" s="165">
        <v>1</v>
      </c>
      <c r="G10" s="32" t="e">
        <f>D10*E10</f>
        <v>#REF!</v>
      </c>
    </row>
    <row r="11" spans="1:7" ht="12.75">
      <c r="A11" s="466" t="s">
        <v>55</v>
      </c>
      <c r="B11" s="466"/>
      <c r="C11" s="30" t="s">
        <v>50</v>
      </c>
      <c r="D11" s="38" t="e">
        <f>+#REF!</f>
        <v>#REF!</v>
      </c>
      <c r="E11" s="164">
        <v>0.08</v>
      </c>
      <c r="F11" s="165">
        <v>1</v>
      </c>
      <c r="G11" s="32" t="e">
        <f>D11*E11</f>
        <v>#REF!</v>
      </c>
    </row>
    <row r="12" spans="1:7" ht="12.75">
      <c r="A12" s="466" t="s">
        <v>51</v>
      </c>
      <c r="B12" s="466"/>
      <c r="C12" s="140" t="s">
        <v>7</v>
      </c>
      <c r="D12" s="39" t="e">
        <f>+#REF!</f>
        <v>#REF!</v>
      </c>
      <c r="E12" s="165">
        <v>0.07</v>
      </c>
      <c r="F12" s="165">
        <v>1</v>
      </c>
      <c r="G12" s="32" t="e">
        <f>D12*E12</f>
        <v>#REF!</v>
      </c>
    </row>
    <row r="13" spans="1:7" ht="12.75">
      <c r="A13" s="466" t="s">
        <v>52</v>
      </c>
      <c r="B13" s="466"/>
      <c r="C13" s="140" t="s">
        <v>4</v>
      </c>
      <c r="D13" s="40" t="e">
        <f>+#REF!</f>
        <v>#REF!</v>
      </c>
      <c r="E13" s="165">
        <v>0.5</v>
      </c>
      <c r="F13" s="165">
        <v>1</v>
      </c>
      <c r="G13" s="32" t="e">
        <f>D13*E13</f>
        <v>#REF!</v>
      </c>
    </row>
    <row r="14" spans="1:7" ht="12.75">
      <c r="A14" s="37"/>
      <c r="B14" s="37"/>
      <c r="C14" s="37"/>
      <c r="D14" s="34"/>
      <c r="E14" s="161" t="s">
        <v>56</v>
      </c>
      <c r="F14" s="162" t="e">
        <f>SUM(G10:G13)</f>
        <v>#REF!</v>
      </c>
      <c r="G14" s="163" t="s">
        <v>57</v>
      </c>
    </row>
    <row r="15" spans="1:7" ht="12.75">
      <c r="A15" s="37"/>
      <c r="B15" s="37"/>
      <c r="C15" s="37"/>
      <c r="D15" s="34"/>
      <c r="E15" s="34"/>
      <c r="F15" s="35"/>
      <c r="G15" s="36"/>
    </row>
    <row r="16" spans="1:7" ht="12.75">
      <c r="A16" s="467" t="s">
        <v>225</v>
      </c>
      <c r="B16" s="468"/>
      <c r="C16" s="468"/>
      <c r="D16" s="468"/>
      <c r="E16" s="468"/>
      <c r="F16" s="468"/>
      <c r="G16" s="469"/>
    </row>
    <row r="17" spans="1:7" ht="12.75">
      <c r="A17" s="464" t="s">
        <v>3</v>
      </c>
      <c r="B17" s="464"/>
      <c r="C17" s="143" t="s">
        <v>4</v>
      </c>
      <c r="D17" s="143" t="s">
        <v>53</v>
      </c>
      <c r="E17" s="464" t="s">
        <v>8</v>
      </c>
      <c r="F17" s="464"/>
      <c r="G17" s="143" t="s">
        <v>6</v>
      </c>
    </row>
    <row r="18" spans="1:7" ht="12.75">
      <c r="A18" s="466" t="s">
        <v>58</v>
      </c>
      <c r="B18" s="466"/>
      <c r="C18" s="30" t="s">
        <v>50</v>
      </c>
      <c r="D18" s="38" t="e">
        <f>+#REF!</f>
        <v>#REF!</v>
      </c>
      <c r="E18" s="164">
        <v>0.13</v>
      </c>
      <c r="F18" s="165">
        <v>1</v>
      </c>
      <c r="G18" s="32" t="e">
        <f>D18*E18</f>
        <v>#REF!</v>
      </c>
    </row>
    <row r="19" spans="1:7" ht="12.75">
      <c r="A19" s="466" t="s">
        <v>9</v>
      </c>
      <c r="B19" s="466"/>
      <c r="C19" s="30" t="s">
        <v>4</v>
      </c>
      <c r="D19" s="38" t="e">
        <f>+G18*0.1</f>
        <v>#REF!</v>
      </c>
      <c r="E19" s="164">
        <v>1</v>
      </c>
      <c r="F19" s="165">
        <v>1</v>
      </c>
      <c r="G19" s="32" t="e">
        <f>D19*E19</f>
        <v>#REF!</v>
      </c>
    </row>
    <row r="20" spans="1:7" ht="12.75">
      <c r="A20" s="37"/>
      <c r="B20" s="37"/>
      <c r="C20" s="37"/>
      <c r="D20" s="34"/>
      <c r="E20" s="161" t="s">
        <v>56</v>
      </c>
      <c r="F20" s="162" t="e">
        <f>SUM(G18:G19)</f>
        <v>#REF!</v>
      </c>
      <c r="G20" s="163" t="s">
        <v>60</v>
      </c>
    </row>
    <row r="21" spans="1:7" ht="21" customHeight="1">
      <c r="A21" s="37"/>
      <c r="B21" s="37"/>
      <c r="C21" s="37"/>
      <c r="D21" s="37"/>
      <c r="E21" s="37"/>
      <c r="F21" s="37"/>
      <c r="G21" s="37"/>
    </row>
    <row r="22" spans="1:7" ht="12.75">
      <c r="A22" s="462" t="s">
        <v>226</v>
      </c>
      <c r="B22" s="462"/>
      <c r="C22" s="462"/>
      <c r="D22" s="462"/>
      <c r="E22" s="462"/>
      <c r="F22" s="462"/>
      <c r="G22" s="462"/>
    </row>
    <row r="23" spans="1:7" ht="12.75">
      <c r="A23" s="157" t="s">
        <v>2</v>
      </c>
      <c r="B23" s="158"/>
      <c r="C23" s="33"/>
      <c r="D23" s="33"/>
      <c r="E23" s="33"/>
      <c r="F23" s="33"/>
      <c r="G23" s="33"/>
    </row>
    <row r="24" spans="1:7" ht="12.75">
      <c r="A24" s="464" t="s">
        <v>3</v>
      </c>
      <c r="B24" s="464"/>
      <c r="C24" s="143" t="s">
        <v>4</v>
      </c>
      <c r="D24" s="143" t="s">
        <v>53</v>
      </c>
      <c r="E24" s="464" t="s">
        <v>8</v>
      </c>
      <c r="F24" s="464"/>
      <c r="G24" s="143" t="s">
        <v>6</v>
      </c>
    </row>
    <row r="25" spans="1:7" ht="12.75">
      <c r="A25" s="466" t="s">
        <v>58</v>
      </c>
      <c r="B25" s="466"/>
      <c r="C25" s="30" t="s">
        <v>50</v>
      </c>
      <c r="D25" s="38" t="e">
        <f>+D18</f>
        <v>#REF!</v>
      </c>
      <c r="E25" s="165">
        <v>0.18</v>
      </c>
      <c r="F25" s="165">
        <v>1</v>
      </c>
      <c r="G25" s="32" t="e">
        <f>D25*E25</f>
        <v>#REF!</v>
      </c>
    </row>
    <row r="26" spans="1:7" ht="12.75">
      <c r="A26" s="466" t="str">
        <f>+A19</f>
        <v>HERRAMIENTA MENOR</v>
      </c>
      <c r="B26" s="466"/>
      <c r="C26" s="30" t="s">
        <v>4</v>
      </c>
      <c r="D26" s="38" t="e">
        <f>+G25*0.1</f>
        <v>#REF!</v>
      </c>
      <c r="E26" s="164">
        <v>1</v>
      </c>
      <c r="F26" s="165">
        <v>1</v>
      </c>
      <c r="G26" s="32" t="e">
        <f>D26*E26</f>
        <v>#REF!</v>
      </c>
    </row>
    <row r="27" spans="1:7" ht="12.75">
      <c r="A27" s="37"/>
      <c r="B27" s="37"/>
      <c r="C27" s="37"/>
      <c r="D27" s="34"/>
      <c r="E27" s="161" t="s">
        <v>56</v>
      </c>
      <c r="F27" s="162" t="e">
        <f>SUM(G25:G26)</f>
        <v>#REF!</v>
      </c>
      <c r="G27" s="163" t="s">
        <v>60</v>
      </c>
    </row>
    <row r="28" spans="1:7" ht="12.75">
      <c r="A28" s="37"/>
      <c r="B28" s="37"/>
      <c r="C28" s="37"/>
      <c r="D28" s="34"/>
      <c r="E28" s="34"/>
      <c r="F28" s="35"/>
      <c r="G28" s="36"/>
    </row>
    <row r="29" spans="1:7" ht="12.75">
      <c r="A29" s="467" t="s">
        <v>227</v>
      </c>
      <c r="B29" s="468"/>
      <c r="C29" s="468"/>
      <c r="D29" s="468"/>
      <c r="E29" s="468"/>
      <c r="F29" s="468"/>
      <c r="G29" s="469"/>
    </row>
    <row r="30" spans="1:7" s="159" customFormat="1" ht="12.75">
      <c r="A30" s="463" t="s">
        <v>81</v>
      </c>
      <c r="B30" s="463"/>
      <c r="C30" s="143" t="s">
        <v>4</v>
      </c>
      <c r="D30" s="143" t="s">
        <v>53</v>
      </c>
      <c r="E30" s="464" t="s">
        <v>8</v>
      </c>
      <c r="F30" s="464"/>
      <c r="G30" s="143" t="s">
        <v>6</v>
      </c>
    </row>
    <row r="31" spans="1:7" ht="12.75">
      <c r="A31" s="461" t="s">
        <v>206</v>
      </c>
      <c r="B31" s="461"/>
      <c r="C31" s="146" t="s">
        <v>19</v>
      </c>
      <c r="D31" s="147">
        <v>2500</v>
      </c>
      <c r="E31" s="165">
        <v>2.1</v>
      </c>
      <c r="F31" s="166">
        <v>1</v>
      </c>
      <c r="G31" s="148">
        <f aca="true" t="shared" si="0" ref="G31:G36">+D31*E31</f>
        <v>5250</v>
      </c>
    </row>
    <row r="32" spans="1:7" ht="12.75">
      <c r="A32" s="461" t="s">
        <v>208</v>
      </c>
      <c r="B32" s="461"/>
      <c r="C32" s="146" t="s">
        <v>4</v>
      </c>
      <c r="D32" s="160" t="e">
        <f>+#REF!</f>
        <v>#REF!</v>
      </c>
      <c r="E32" s="165">
        <v>1</v>
      </c>
      <c r="F32" s="166">
        <v>1</v>
      </c>
      <c r="G32" s="148" t="e">
        <f t="shared" si="0"/>
        <v>#REF!</v>
      </c>
    </row>
    <row r="33" spans="1:7" ht="12" customHeight="1">
      <c r="A33" s="461" t="s">
        <v>202</v>
      </c>
      <c r="B33" s="461"/>
      <c r="C33" s="146" t="s">
        <v>50</v>
      </c>
      <c r="D33" s="145" t="e">
        <f>+#REF!</f>
        <v>#REF!</v>
      </c>
      <c r="E33" s="165">
        <v>0.2</v>
      </c>
      <c r="F33" s="166">
        <v>1</v>
      </c>
      <c r="G33" s="148" t="e">
        <f t="shared" si="0"/>
        <v>#REF!</v>
      </c>
    </row>
    <row r="34" spans="1:7" ht="15" customHeight="1">
      <c r="A34" s="461" t="s">
        <v>9</v>
      </c>
      <c r="B34" s="461"/>
      <c r="C34" s="146" t="s">
        <v>4</v>
      </c>
      <c r="D34" s="145" t="e">
        <f>+G33*0.1</f>
        <v>#REF!</v>
      </c>
      <c r="E34" s="165">
        <v>1</v>
      </c>
      <c r="F34" s="166">
        <v>1</v>
      </c>
      <c r="G34" s="148" t="e">
        <f t="shared" si="0"/>
        <v>#REF!</v>
      </c>
    </row>
    <row r="35" spans="1:7" ht="13.5" customHeight="1">
      <c r="A35" s="461" t="s">
        <v>207</v>
      </c>
      <c r="B35" s="461"/>
      <c r="C35" s="146" t="s">
        <v>4</v>
      </c>
      <c r="D35" s="145" t="e">
        <f>+#REF!</f>
        <v>#REF!</v>
      </c>
      <c r="E35" s="165">
        <v>0.5</v>
      </c>
      <c r="F35" s="166">
        <v>1</v>
      </c>
      <c r="G35" s="148" t="e">
        <f t="shared" si="0"/>
        <v>#REF!</v>
      </c>
    </row>
    <row r="36" spans="1:7" ht="14.25" customHeight="1">
      <c r="A36" s="461" t="s">
        <v>20</v>
      </c>
      <c r="B36" s="461"/>
      <c r="C36" s="146" t="s">
        <v>14</v>
      </c>
      <c r="D36" s="145">
        <f>+'apu acueducto'!D495</f>
        <v>3850</v>
      </c>
      <c r="E36" s="165">
        <v>0.05</v>
      </c>
      <c r="F36" s="166">
        <v>1</v>
      </c>
      <c r="G36" s="148">
        <f t="shared" si="0"/>
        <v>192.5</v>
      </c>
    </row>
    <row r="37" spans="1:7" ht="15" customHeight="1">
      <c r="A37" s="465"/>
      <c r="B37" s="465"/>
      <c r="C37" s="154"/>
      <c r="D37" s="34"/>
      <c r="E37" s="167" t="s">
        <v>56</v>
      </c>
      <c r="F37" s="162" t="e">
        <f>SUM(G31:G36)</f>
        <v>#REF!</v>
      </c>
      <c r="G37" s="163" t="s">
        <v>57</v>
      </c>
    </row>
    <row r="38" spans="1:7" ht="12.75">
      <c r="A38" s="37"/>
      <c r="B38" s="37"/>
      <c r="C38" s="37"/>
      <c r="D38" s="34"/>
      <c r="E38" s="34"/>
      <c r="F38" s="35"/>
      <c r="G38" s="36"/>
    </row>
    <row r="39" spans="1:7" ht="12.75">
      <c r="A39" s="462" t="s">
        <v>228</v>
      </c>
      <c r="B39" s="462"/>
      <c r="C39" s="462"/>
      <c r="D39" s="462"/>
      <c r="E39" s="462"/>
      <c r="F39" s="462"/>
      <c r="G39" s="462"/>
    </row>
    <row r="40" spans="1:7" s="159" customFormat="1" ht="12.75">
      <c r="A40" s="463" t="s">
        <v>81</v>
      </c>
      <c r="B40" s="463"/>
      <c r="C40" s="143" t="s">
        <v>4</v>
      </c>
      <c r="D40" s="143" t="s">
        <v>53</v>
      </c>
      <c r="E40" s="464" t="s">
        <v>8</v>
      </c>
      <c r="F40" s="464"/>
      <c r="G40" s="143" t="s">
        <v>6</v>
      </c>
    </row>
    <row r="41" spans="1:7" ht="12.75">
      <c r="A41" s="461" t="s">
        <v>108</v>
      </c>
      <c r="B41" s="461"/>
      <c r="C41" s="146" t="s">
        <v>4</v>
      </c>
      <c r="D41" s="147" t="e">
        <f>+#REF!</f>
        <v>#REF!</v>
      </c>
      <c r="E41" s="165">
        <v>70</v>
      </c>
      <c r="F41" s="166">
        <v>1</v>
      </c>
      <c r="G41" s="148" t="e">
        <f aca="true" t="shared" si="1" ref="G41:G46">+D41*E41</f>
        <v>#REF!</v>
      </c>
    </row>
    <row r="42" spans="1:7" ht="12.75">
      <c r="A42" s="461" t="s">
        <v>201</v>
      </c>
      <c r="B42" s="461"/>
      <c r="C42" s="146" t="s">
        <v>19</v>
      </c>
      <c r="D42" s="160">
        <v>21000</v>
      </c>
      <c r="E42" s="165">
        <v>30</v>
      </c>
      <c r="F42" s="166">
        <v>1</v>
      </c>
      <c r="G42" s="148">
        <f t="shared" si="1"/>
        <v>630000</v>
      </c>
    </row>
    <row r="43" spans="1:7" ht="12.75">
      <c r="A43" s="461" t="s">
        <v>202</v>
      </c>
      <c r="B43" s="461"/>
      <c r="C43" s="146" t="s">
        <v>50</v>
      </c>
      <c r="D43" s="145" t="e">
        <f>+#REF!</f>
        <v>#REF!</v>
      </c>
      <c r="E43" s="165">
        <v>42</v>
      </c>
      <c r="F43" s="166">
        <v>1</v>
      </c>
      <c r="G43" s="148" t="e">
        <f t="shared" si="1"/>
        <v>#REF!</v>
      </c>
    </row>
    <row r="44" spans="1:7" ht="12.75">
      <c r="A44" s="461" t="s">
        <v>9</v>
      </c>
      <c r="B44" s="461"/>
      <c r="C44" s="146" t="s">
        <v>4</v>
      </c>
      <c r="D44" s="145" t="e">
        <f>+G43*0.1</f>
        <v>#REF!</v>
      </c>
      <c r="E44" s="165">
        <v>1</v>
      </c>
      <c r="F44" s="166">
        <v>1</v>
      </c>
      <c r="G44" s="148" t="e">
        <f t="shared" si="1"/>
        <v>#REF!</v>
      </c>
    </row>
    <row r="45" spans="1:7" ht="12.75">
      <c r="A45" s="461" t="s">
        <v>203</v>
      </c>
      <c r="B45" s="461"/>
      <c r="C45" s="146" t="s">
        <v>4</v>
      </c>
      <c r="D45" s="145">
        <v>7500</v>
      </c>
      <c r="E45" s="165">
        <v>4</v>
      </c>
      <c r="F45" s="166">
        <v>1</v>
      </c>
      <c r="G45" s="148">
        <f t="shared" si="1"/>
        <v>30000</v>
      </c>
    </row>
    <row r="46" spans="1:7" ht="12.75">
      <c r="A46" s="461" t="s">
        <v>204</v>
      </c>
      <c r="B46" s="461"/>
      <c r="C46" s="146" t="s">
        <v>48</v>
      </c>
      <c r="D46" s="145" t="e">
        <f>+D12</f>
        <v>#REF!</v>
      </c>
      <c r="E46" s="165">
        <v>40</v>
      </c>
      <c r="F46" s="166">
        <v>1</v>
      </c>
      <c r="G46" s="148" t="e">
        <f t="shared" si="1"/>
        <v>#REF!</v>
      </c>
    </row>
    <row r="47" spans="1:7" ht="14.25" customHeight="1">
      <c r="A47" s="465"/>
      <c r="B47" s="465"/>
      <c r="C47" s="154"/>
      <c r="D47" s="34"/>
      <c r="E47" s="167" t="s">
        <v>56</v>
      </c>
      <c r="F47" s="162" t="e">
        <f>SUM(G41:G46)</f>
        <v>#REF!</v>
      </c>
      <c r="G47" s="163" t="s">
        <v>70</v>
      </c>
    </row>
    <row r="48" spans="1:7" ht="12.75">
      <c r="A48" s="37"/>
      <c r="B48" s="37"/>
      <c r="C48" s="37"/>
      <c r="D48" s="37"/>
      <c r="E48" s="37"/>
      <c r="F48" s="37"/>
      <c r="G48" s="37"/>
    </row>
    <row r="49" spans="1:7" ht="13.5" customHeight="1">
      <c r="A49" s="467" t="s">
        <v>233</v>
      </c>
      <c r="B49" s="468"/>
      <c r="C49" s="468"/>
      <c r="D49" s="468"/>
      <c r="E49" s="468"/>
      <c r="F49" s="468"/>
      <c r="G49" s="469"/>
    </row>
    <row r="50" spans="1:7" s="159" customFormat="1" ht="12.75">
      <c r="A50" s="463" t="s">
        <v>3</v>
      </c>
      <c r="B50" s="463"/>
      <c r="C50" s="143" t="s">
        <v>4</v>
      </c>
      <c r="D50" s="143" t="s">
        <v>53</v>
      </c>
      <c r="E50" s="143" t="s">
        <v>8</v>
      </c>
      <c r="F50" s="143"/>
      <c r="G50" s="143" t="s">
        <v>6</v>
      </c>
    </row>
    <row r="51" spans="1:7" ht="13.5" customHeight="1">
      <c r="A51" s="461" t="s">
        <v>58</v>
      </c>
      <c r="B51" s="461"/>
      <c r="C51" s="30" t="s">
        <v>50</v>
      </c>
      <c r="D51" s="38" t="e">
        <f>+#REF!</f>
        <v>#REF!</v>
      </c>
      <c r="E51" s="165">
        <v>0.4</v>
      </c>
      <c r="F51" s="166">
        <v>1</v>
      </c>
      <c r="G51" s="148" t="e">
        <f>D51*E51</f>
        <v>#REF!</v>
      </c>
    </row>
    <row r="52" spans="1:7" ht="15" customHeight="1">
      <c r="A52" s="461" t="str">
        <f>+A26</f>
        <v>HERRAMIENTA MENOR</v>
      </c>
      <c r="B52" s="461"/>
      <c r="C52" s="30" t="s">
        <v>4</v>
      </c>
      <c r="D52" s="38" t="e">
        <f>+G51*0.1</f>
        <v>#REF!</v>
      </c>
      <c r="E52" s="165">
        <v>1</v>
      </c>
      <c r="F52" s="166">
        <v>1</v>
      </c>
      <c r="G52" s="148" t="e">
        <f>D52*E52</f>
        <v>#REF!</v>
      </c>
    </row>
    <row r="53" spans="1:7" ht="12.75">
      <c r="A53" s="37"/>
      <c r="B53" s="37"/>
      <c r="C53" s="37"/>
      <c r="D53" s="34"/>
      <c r="E53" s="161" t="s">
        <v>56</v>
      </c>
      <c r="F53" s="162" t="e">
        <f>SUM(G51:G52)</f>
        <v>#REF!</v>
      </c>
      <c r="G53" s="163" t="s">
        <v>59</v>
      </c>
    </row>
    <row r="54" spans="1:7" ht="12.75">
      <c r="A54" s="37"/>
      <c r="B54" s="37"/>
      <c r="C54" s="37"/>
      <c r="D54" s="34"/>
      <c r="E54" s="34"/>
      <c r="F54" s="35"/>
      <c r="G54" s="36"/>
    </row>
    <row r="55" spans="1:7" ht="12.75">
      <c r="A55" s="467" t="s">
        <v>234</v>
      </c>
      <c r="B55" s="468"/>
      <c r="C55" s="468"/>
      <c r="D55" s="468"/>
      <c r="E55" s="468"/>
      <c r="F55" s="468"/>
      <c r="G55" s="469"/>
    </row>
    <row r="56" spans="1:7" s="159" customFormat="1" ht="12.75">
      <c r="A56" s="464" t="s">
        <v>3</v>
      </c>
      <c r="B56" s="464"/>
      <c r="C56" s="143" t="s">
        <v>4</v>
      </c>
      <c r="D56" s="143" t="s">
        <v>53</v>
      </c>
      <c r="E56" s="464" t="s">
        <v>8</v>
      </c>
      <c r="F56" s="464"/>
      <c r="G56" s="143" t="s">
        <v>6</v>
      </c>
    </row>
    <row r="57" spans="1:7" ht="12.75">
      <c r="A57" s="466" t="s">
        <v>58</v>
      </c>
      <c r="B57" s="466"/>
      <c r="C57" s="30" t="s">
        <v>50</v>
      </c>
      <c r="D57" s="38" t="e">
        <f>+D51</f>
        <v>#REF!</v>
      </c>
      <c r="E57" s="165">
        <v>0.75</v>
      </c>
      <c r="F57" s="165">
        <v>1</v>
      </c>
      <c r="G57" s="32" t="e">
        <f>D57*E57</f>
        <v>#REF!</v>
      </c>
    </row>
    <row r="58" spans="1:7" ht="12.75">
      <c r="A58" s="466" t="str">
        <f>+A52</f>
        <v>HERRAMIENTA MENOR</v>
      </c>
      <c r="B58" s="466"/>
      <c r="C58" s="30" t="s">
        <v>4</v>
      </c>
      <c r="D58" s="38" t="e">
        <f>+G57*0.1</f>
        <v>#REF!</v>
      </c>
      <c r="E58" s="164">
        <v>1</v>
      </c>
      <c r="F58" s="165">
        <v>1</v>
      </c>
      <c r="G58" s="32" t="e">
        <f>D58*E58</f>
        <v>#REF!</v>
      </c>
    </row>
    <row r="59" spans="1:7" ht="12.75">
      <c r="A59" s="37"/>
      <c r="B59" s="37"/>
      <c r="C59" s="37"/>
      <c r="D59" s="34"/>
      <c r="E59" s="161" t="s">
        <v>56</v>
      </c>
      <c r="F59" s="162" t="e">
        <f>SUM(G57:G58)</f>
        <v>#REF!</v>
      </c>
      <c r="G59" s="163" t="s">
        <v>59</v>
      </c>
    </row>
    <row r="61" spans="1:7" ht="12.75">
      <c r="A61" s="462" t="s">
        <v>235</v>
      </c>
      <c r="B61" s="462"/>
      <c r="C61" s="462"/>
      <c r="D61" s="462"/>
      <c r="E61" s="462"/>
      <c r="F61" s="462"/>
      <c r="G61" s="462"/>
    </row>
    <row r="62" spans="1:7" s="159" customFormat="1" ht="12.75">
      <c r="A62" s="464" t="s">
        <v>3</v>
      </c>
      <c r="B62" s="464"/>
      <c r="C62" s="143" t="s">
        <v>4</v>
      </c>
      <c r="D62" s="143" t="s">
        <v>53</v>
      </c>
      <c r="E62" s="464" t="s">
        <v>8</v>
      </c>
      <c r="F62" s="464"/>
      <c r="G62" s="143" t="s">
        <v>6</v>
      </c>
    </row>
    <row r="63" spans="1:7" ht="12.75">
      <c r="A63" s="466" t="s">
        <v>62</v>
      </c>
      <c r="B63" s="466"/>
      <c r="C63" s="30" t="s">
        <v>50</v>
      </c>
      <c r="D63" s="38" t="e">
        <f>+#REF!</f>
        <v>#REF!</v>
      </c>
      <c r="E63" s="165">
        <v>0.5</v>
      </c>
      <c r="F63" s="165">
        <v>1</v>
      </c>
      <c r="G63" s="32" t="e">
        <f>D63*E63</f>
        <v>#REF!</v>
      </c>
    </row>
    <row r="64" spans="1:7" ht="12.75">
      <c r="A64" s="466" t="s">
        <v>9</v>
      </c>
      <c r="B64" s="466"/>
      <c r="C64" s="30" t="s">
        <v>4</v>
      </c>
      <c r="D64" s="38" t="e">
        <f>+G63*0.1</f>
        <v>#REF!</v>
      </c>
      <c r="E64" s="165">
        <v>1</v>
      </c>
      <c r="F64" s="165">
        <v>1</v>
      </c>
      <c r="G64" s="32" t="e">
        <f>D64*E64</f>
        <v>#REF!</v>
      </c>
    </row>
    <row r="65" spans="1:7" ht="12.75">
      <c r="A65" s="466" t="s">
        <v>61</v>
      </c>
      <c r="B65" s="466"/>
      <c r="C65" s="30" t="s">
        <v>50</v>
      </c>
      <c r="D65" s="38" t="e">
        <f>+#REF!</f>
        <v>#REF!</v>
      </c>
      <c r="E65" s="164">
        <v>0.5</v>
      </c>
      <c r="F65" s="165">
        <v>1</v>
      </c>
      <c r="G65" s="32" t="e">
        <f>D65*E65</f>
        <v>#REF!</v>
      </c>
    </row>
    <row r="66" spans="1:7" ht="12.75">
      <c r="A66" s="37"/>
      <c r="B66" s="37"/>
      <c r="C66" s="37"/>
      <c r="D66" s="34"/>
      <c r="E66" s="161" t="s">
        <v>56</v>
      </c>
      <c r="F66" s="162" t="e">
        <f>SUM(G63:G65)</f>
        <v>#REF!</v>
      </c>
      <c r="G66" s="163" t="s">
        <v>59</v>
      </c>
    </row>
    <row r="67" spans="1:7" ht="12.75">
      <c r="A67" s="37"/>
      <c r="B67" s="37"/>
      <c r="C67" s="37"/>
      <c r="D67" s="34"/>
      <c r="E67" s="34"/>
      <c r="F67" s="35"/>
      <c r="G67" s="36"/>
    </row>
    <row r="68" spans="1:7" ht="12.75">
      <c r="A68" s="462" t="s">
        <v>237</v>
      </c>
      <c r="B68" s="462"/>
      <c r="C68" s="462"/>
      <c r="D68" s="462"/>
      <c r="E68" s="462"/>
      <c r="F68" s="462"/>
      <c r="G68" s="462"/>
    </row>
    <row r="69" spans="1:7" s="159" customFormat="1" ht="12.75">
      <c r="A69" s="464" t="s">
        <v>3</v>
      </c>
      <c r="B69" s="464"/>
      <c r="C69" s="143" t="s">
        <v>4</v>
      </c>
      <c r="D69" s="143" t="s">
        <v>53</v>
      </c>
      <c r="E69" s="464" t="s">
        <v>8</v>
      </c>
      <c r="F69" s="464"/>
      <c r="G69" s="143" t="s">
        <v>6</v>
      </c>
    </row>
    <row r="70" spans="1:7" ht="12.75">
      <c r="A70" s="466" t="s">
        <v>62</v>
      </c>
      <c r="B70" s="466"/>
      <c r="C70" s="30" t="s">
        <v>50</v>
      </c>
      <c r="D70" s="38" t="e">
        <f>+D63</f>
        <v>#REF!</v>
      </c>
      <c r="E70" s="165">
        <v>0.75</v>
      </c>
      <c r="F70" s="165">
        <v>1</v>
      </c>
      <c r="G70" s="32" t="e">
        <f>D70*E70</f>
        <v>#REF!</v>
      </c>
    </row>
    <row r="71" spans="1:7" ht="12.75">
      <c r="A71" s="466" t="s">
        <v>9</v>
      </c>
      <c r="B71" s="466"/>
      <c r="C71" s="30" t="s">
        <v>4</v>
      </c>
      <c r="D71" s="38" t="e">
        <f>+G70*0.1</f>
        <v>#REF!</v>
      </c>
      <c r="E71" s="165">
        <v>1</v>
      </c>
      <c r="F71" s="165">
        <v>1</v>
      </c>
      <c r="G71" s="32" t="e">
        <f>D71*E71</f>
        <v>#REF!</v>
      </c>
    </row>
    <row r="72" spans="1:7" ht="12.75">
      <c r="A72" s="139" t="s">
        <v>63</v>
      </c>
      <c r="B72" s="139"/>
      <c r="C72" s="30" t="s">
        <v>12</v>
      </c>
      <c r="D72" s="38" t="e">
        <f>+#REF!</f>
        <v>#REF!</v>
      </c>
      <c r="E72" s="165">
        <v>1.2</v>
      </c>
      <c r="F72" s="165"/>
      <c r="G72" s="32" t="e">
        <f>D72*E72</f>
        <v>#REF!</v>
      </c>
    </row>
    <row r="73" spans="1:7" ht="12.75">
      <c r="A73" s="466" t="s">
        <v>61</v>
      </c>
      <c r="B73" s="466"/>
      <c r="C73" s="30" t="s">
        <v>50</v>
      </c>
      <c r="D73" s="38" t="e">
        <f>+D65</f>
        <v>#REF!</v>
      </c>
      <c r="E73" s="164">
        <v>0.75</v>
      </c>
      <c r="F73" s="165">
        <v>1</v>
      </c>
      <c r="G73" s="32" t="e">
        <f>D73*E73</f>
        <v>#REF!</v>
      </c>
    </row>
    <row r="74" spans="1:7" ht="12.75">
      <c r="A74" s="37"/>
      <c r="B74" s="37"/>
      <c r="C74" s="37"/>
      <c r="D74" s="34"/>
      <c r="E74" s="161" t="s">
        <v>56</v>
      </c>
      <c r="F74" s="162" t="e">
        <f>SUM(G70:G73)</f>
        <v>#REF!</v>
      </c>
      <c r="G74" s="163" t="s">
        <v>59</v>
      </c>
    </row>
    <row r="75" spans="1:7" ht="12.75">
      <c r="A75" s="37"/>
      <c r="B75" s="37"/>
      <c r="C75" s="37"/>
      <c r="D75" s="34"/>
      <c r="E75" s="34"/>
      <c r="F75" s="35"/>
      <c r="G75" s="36"/>
    </row>
    <row r="76" spans="1:7" ht="12.75">
      <c r="A76" s="462" t="s">
        <v>236</v>
      </c>
      <c r="B76" s="462"/>
      <c r="C76" s="462"/>
      <c r="D76" s="462"/>
      <c r="E76" s="462" t="s">
        <v>1</v>
      </c>
      <c r="F76" s="462"/>
      <c r="G76" s="462" t="s">
        <v>12</v>
      </c>
    </row>
    <row r="77" spans="1:7" s="159" customFormat="1" ht="12.75">
      <c r="A77" s="464" t="s">
        <v>3</v>
      </c>
      <c r="B77" s="464"/>
      <c r="C77" s="143" t="s">
        <v>4</v>
      </c>
      <c r="D77" s="143" t="s">
        <v>53</v>
      </c>
      <c r="E77" s="464" t="s">
        <v>8</v>
      </c>
      <c r="F77" s="464"/>
      <c r="G77" s="143" t="s">
        <v>6</v>
      </c>
    </row>
    <row r="78" spans="1:7" ht="12.75">
      <c r="A78" s="466" t="s">
        <v>58</v>
      </c>
      <c r="B78" s="466"/>
      <c r="C78" s="30" t="s">
        <v>50</v>
      </c>
      <c r="D78" s="38" t="e">
        <f>+D57</f>
        <v>#REF!</v>
      </c>
      <c r="E78" s="165">
        <v>0.17</v>
      </c>
      <c r="F78" s="165">
        <v>1</v>
      </c>
      <c r="G78" s="32" t="e">
        <f>D78*E78</f>
        <v>#REF!</v>
      </c>
    </row>
    <row r="79" spans="1:7" ht="12.75">
      <c r="A79" s="466" t="s">
        <v>9</v>
      </c>
      <c r="B79" s="466"/>
      <c r="C79" s="30" t="s">
        <v>4</v>
      </c>
      <c r="D79" s="38" t="e">
        <f>+G78*0.1</f>
        <v>#REF!</v>
      </c>
      <c r="E79" s="165">
        <v>1</v>
      </c>
      <c r="F79" s="165">
        <v>1</v>
      </c>
      <c r="G79" s="32" t="e">
        <f>D79*E79</f>
        <v>#REF!</v>
      </c>
    </row>
    <row r="80" spans="1:7" ht="12.75">
      <c r="A80" s="466" t="s">
        <v>28</v>
      </c>
      <c r="B80" s="466"/>
      <c r="C80" s="30" t="s">
        <v>50</v>
      </c>
      <c r="D80" s="38" t="e">
        <f>+#REF!</f>
        <v>#REF!</v>
      </c>
      <c r="E80" s="165">
        <v>0.2</v>
      </c>
      <c r="F80" s="165">
        <v>1</v>
      </c>
      <c r="G80" s="32" t="e">
        <f>D80*E80</f>
        <v>#REF!</v>
      </c>
    </row>
    <row r="81" spans="1:7" ht="12.75">
      <c r="A81" s="466" t="s">
        <v>64</v>
      </c>
      <c r="B81" s="466"/>
      <c r="C81" s="30" t="s">
        <v>12</v>
      </c>
      <c r="D81" s="38">
        <v>1700</v>
      </c>
      <c r="E81" s="164">
        <v>1</v>
      </c>
      <c r="F81" s="165">
        <v>1</v>
      </c>
      <c r="G81" s="32">
        <f>D81*E81</f>
        <v>1700</v>
      </c>
    </row>
    <row r="82" spans="1:7" ht="12.75">
      <c r="A82" s="37"/>
      <c r="B82" s="37"/>
      <c r="C82" s="37"/>
      <c r="D82" s="34"/>
      <c r="E82" s="161" t="s">
        <v>56</v>
      </c>
      <c r="F82" s="162" t="e">
        <f>SUM(G78:G81)</f>
        <v>#REF!</v>
      </c>
      <c r="G82" s="163" t="s">
        <v>59</v>
      </c>
    </row>
    <row r="83" spans="1:7" ht="12.75">
      <c r="A83" s="37"/>
      <c r="B83" s="37"/>
      <c r="C83" s="37"/>
      <c r="D83" s="34"/>
      <c r="E83" s="34"/>
      <c r="F83" s="35"/>
      <c r="G83" s="36"/>
    </row>
    <row r="84" spans="1:7" ht="12.75">
      <c r="A84" s="462" t="s">
        <v>238</v>
      </c>
      <c r="B84" s="462"/>
      <c r="C84" s="462"/>
      <c r="D84" s="462"/>
      <c r="E84" s="462"/>
      <c r="F84" s="462"/>
      <c r="G84" s="462"/>
    </row>
    <row r="85" spans="1:7" s="159" customFormat="1" ht="12.75">
      <c r="A85" s="464" t="s">
        <v>3</v>
      </c>
      <c r="B85" s="464"/>
      <c r="C85" s="143" t="s">
        <v>4</v>
      </c>
      <c r="D85" s="143" t="s">
        <v>53</v>
      </c>
      <c r="E85" s="464" t="s">
        <v>8</v>
      </c>
      <c r="F85" s="464"/>
      <c r="G85" s="143" t="s">
        <v>6</v>
      </c>
    </row>
    <row r="86" spans="1:7" ht="12.75">
      <c r="A86" s="461" t="s">
        <v>98</v>
      </c>
      <c r="B86" s="461"/>
      <c r="C86" s="30" t="s">
        <v>50</v>
      </c>
      <c r="D86" s="145" t="e">
        <f>+#REF!</f>
        <v>#REF!</v>
      </c>
      <c r="E86" s="165">
        <v>0.07</v>
      </c>
      <c r="F86" s="165">
        <v>1</v>
      </c>
      <c r="G86" s="40" t="e">
        <f>D86*E86</f>
        <v>#REF!</v>
      </c>
    </row>
    <row r="87" spans="1:7" ht="12.75">
      <c r="A87" s="461" t="s">
        <v>65</v>
      </c>
      <c r="B87" s="461"/>
      <c r="C87" s="30" t="s">
        <v>4</v>
      </c>
      <c r="D87" s="42" t="e">
        <f>+G86*0.1</f>
        <v>#REF!</v>
      </c>
      <c r="E87" s="165">
        <v>1</v>
      </c>
      <c r="F87" s="165">
        <v>1</v>
      </c>
      <c r="G87" s="40" t="e">
        <f>D87*E87</f>
        <v>#REF!</v>
      </c>
    </row>
    <row r="88" spans="1:7" ht="12.75">
      <c r="A88" s="37"/>
      <c r="B88" s="37"/>
      <c r="C88" s="37"/>
      <c r="D88" s="34"/>
      <c r="E88" s="161" t="s">
        <v>56</v>
      </c>
      <c r="F88" s="162" t="e">
        <f>SUM(G86:G87)</f>
        <v>#REF!</v>
      </c>
      <c r="G88" s="163" t="s">
        <v>57</v>
      </c>
    </row>
    <row r="89" spans="1:7" ht="15" customHeight="1">
      <c r="A89" s="37"/>
      <c r="B89" s="37"/>
      <c r="C89" s="37"/>
      <c r="D89" s="34"/>
      <c r="E89" s="34"/>
      <c r="F89" s="35"/>
      <c r="G89" s="36"/>
    </row>
    <row r="90" spans="1:7" ht="12.75">
      <c r="A90" s="462" t="s">
        <v>245</v>
      </c>
      <c r="B90" s="462"/>
      <c r="C90" s="462"/>
      <c r="D90" s="462"/>
      <c r="E90" s="462"/>
      <c r="F90" s="462"/>
      <c r="G90" s="462"/>
    </row>
    <row r="91" spans="1:7" s="159" customFormat="1" ht="12.75">
      <c r="A91" s="464" t="s">
        <v>3</v>
      </c>
      <c r="B91" s="464"/>
      <c r="C91" s="143" t="s">
        <v>4</v>
      </c>
      <c r="D91" s="143" t="s">
        <v>53</v>
      </c>
      <c r="E91" s="464" t="s">
        <v>8</v>
      </c>
      <c r="F91" s="464"/>
      <c r="G91" s="143" t="s">
        <v>6</v>
      </c>
    </row>
    <row r="92" spans="1:7" ht="12.75">
      <c r="A92" s="461" t="s">
        <v>106</v>
      </c>
      <c r="B92" s="461"/>
      <c r="C92" s="30" t="s">
        <v>50</v>
      </c>
      <c r="D92" s="145" t="e">
        <f>+#REF!</f>
        <v>#REF!</v>
      </c>
      <c r="E92" s="165">
        <v>0.7</v>
      </c>
      <c r="F92" s="165">
        <v>1</v>
      </c>
      <c r="G92" s="44" t="e">
        <f>D92*E92</f>
        <v>#REF!</v>
      </c>
    </row>
    <row r="93" spans="1:7" ht="12.75">
      <c r="A93" s="461" t="s">
        <v>93</v>
      </c>
      <c r="B93" s="461"/>
      <c r="C93" s="30" t="s">
        <v>50</v>
      </c>
      <c r="D93" s="145" t="e">
        <f>+#REF!</f>
        <v>#REF!</v>
      </c>
      <c r="E93" s="165">
        <v>0.85</v>
      </c>
      <c r="F93" s="165">
        <v>1</v>
      </c>
      <c r="G93" s="44" t="e">
        <f>D93*E93</f>
        <v>#REF!</v>
      </c>
    </row>
    <row r="94" spans="1:7" ht="12.75">
      <c r="A94" s="461" t="s">
        <v>65</v>
      </c>
      <c r="B94" s="461"/>
      <c r="C94" s="30" t="s">
        <v>4</v>
      </c>
      <c r="D94" s="42" t="e">
        <f>+G93*0.1</f>
        <v>#REF!</v>
      </c>
      <c r="E94" s="165">
        <v>1</v>
      </c>
      <c r="F94" s="165">
        <v>1</v>
      </c>
      <c r="G94" s="44" t="e">
        <f>D94*E94</f>
        <v>#REF!</v>
      </c>
    </row>
    <row r="95" spans="1:7" ht="12.75">
      <c r="A95" s="37"/>
      <c r="B95" s="37"/>
      <c r="C95" s="37"/>
      <c r="D95" s="34"/>
      <c r="E95" s="161" t="s">
        <v>56</v>
      </c>
      <c r="F95" s="162" t="e">
        <f>SUM(G92:G94)</f>
        <v>#REF!</v>
      </c>
      <c r="G95" s="163" t="s">
        <v>59</v>
      </c>
    </row>
    <row r="96" spans="1:7" ht="12.75">
      <c r="A96" s="37"/>
      <c r="B96" s="37"/>
      <c r="C96" s="37"/>
      <c r="D96" s="34"/>
      <c r="E96" s="34"/>
      <c r="F96" s="35"/>
      <c r="G96" s="36"/>
    </row>
    <row r="97" spans="1:7" ht="12.75">
      <c r="A97" s="467" t="s">
        <v>246</v>
      </c>
      <c r="B97" s="468"/>
      <c r="C97" s="468"/>
      <c r="D97" s="468"/>
      <c r="E97" s="468"/>
      <c r="F97" s="468"/>
      <c r="G97" s="469"/>
    </row>
    <row r="98" spans="1:7" s="159" customFormat="1" ht="12.75">
      <c r="A98" s="464" t="s">
        <v>3</v>
      </c>
      <c r="B98" s="464"/>
      <c r="C98" s="143" t="s">
        <v>4</v>
      </c>
      <c r="D98" s="143" t="s">
        <v>53</v>
      </c>
      <c r="E98" s="464" t="s">
        <v>8</v>
      </c>
      <c r="F98" s="464"/>
      <c r="G98" s="143" t="s">
        <v>6</v>
      </c>
    </row>
    <row r="99" spans="1:7" ht="12.75">
      <c r="A99" s="461" t="s">
        <v>106</v>
      </c>
      <c r="B99" s="461"/>
      <c r="C99" s="30" t="s">
        <v>50</v>
      </c>
      <c r="D99" s="145" t="e">
        <f>+D92</f>
        <v>#REF!</v>
      </c>
      <c r="E99" s="165">
        <v>0.06</v>
      </c>
      <c r="F99" s="165">
        <v>1</v>
      </c>
      <c r="G99" s="40" t="e">
        <f>D99*E99</f>
        <v>#REF!</v>
      </c>
    </row>
    <row r="100" spans="1:7" ht="12.75">
      <c r="A100" s="461" t="s">
        <v>93</v>
      </c>
      <c r="B100" s="461"/>
      <c r="C100" s="30" t="s">
        <v>50</v>
      </c>
      <c r="D100" s="145" t="e">
        <f>+D93</f>
        <v>#REF!</v>
      </c>
      <c r="E100" s="165">
        <v>0.06</v>
      </c>
      <c r="F100" s="165">
        <v>1</v>
      </c>
      <c r="G100" s="40" t="e">
        <f>D100*E100</f>
        <v>#REF!</v>
      </c>
    </row>
    <row r="101" spans="1:7" ht="12.75">
      <c r="A101" s="461" t="s">
        <v>65</v>
      </c>
      <c r="B101" s="461"/>
      <c r="C101" s="30" t="s">
        <v>4</v>
      </c>
      <c r="D101" s="171" t="e">
        <f>+G100*0.1</f>
        <v>#REF!</v>
      </c>
      <c r="E101" s="165">
        <v>1</v>
      </c>
      <c r="F101" s="165">
        <v>1</v>
      </c>
      <c r="G101" s="40" t="e">
        <f>D101*E101</f>
        <v>#REF!</v>
      </c>
    </row>
    <row r="102" spans="1:7" ht="12.75">
      <c r="A102" s="37"/>
      <c r="B102" s="37"/>
      <c r="C102" s="37"/>
      <c r="D102" s="34"/>
      <c r="E102" s="161" t="s">
        <v>56</v>
      </c>
      <c r="F102" s="162" t="e">
        <f>SUM(G99:G101)</f>
        <v>#REF!</v>
      </c>
      <c r="G102" s="163" t="s">
        <v>57</v>
      </c>
    </row>
    <row r="103" spans="1:7" ht="15" customHeight="1">
      <c r="A103" s="37"/>
      <c r="B103" s="37"/>
      <c r="C103" s="37"/>
      <c r="D103" s="34"/>
      <c r="E103" s="34"/>
      <c r="F103" s="35"/>
      <c r="G103" s="36"/>
    </row>
    <row r="104" spans="1:7" ht="12.75">
      <c r="A104" s="467" t="s">
        <v>250</v>
      </c>
      <c r="B104" s="468"/>
      <c r="C104" s="468"/>
      <c r="D104" s="468"/>
      <c r="E104" s="468"/>
      <c r="F104" s="468"/>
      <c r="G104" s="469"/>
    </row>
    <row r="105" spans="1:7" s="159" customFormat="1" ht="13.5" customHeight="1">
      <c r="A105" s="457" t="s">
        <v>81</v>
      </c>
      <c r="B105" s="458"/>
      <c r="C105" s="143" t="s">
        <v>4</v>
      </c>
      <c r="D105" s="143" t="s">
        <v>53</v>
      </c>
      <c r="E105" s="471" t="s">
        <v>8</v>
      </c>
      <c r="F105" s="472"/>
      <c r="G105" s="143" t="s">
        <v>6</v>
      </c>
    </row>
    <row r="106" spans="1:7" ht="12.75">
      <c r="A106" s="459" t="s">
        <v>113</v>
      </c>
      <c r="B106" s="460"/>
      <c r="C106" s="30" t="s">
        <v>50</v>
      </c>
      <c r="D106" s="44" t="e">
        <f>+#REF!</f>
        <v>#REF!</v>
      </c>
      <c r="E106" s="32">
        <v>0.35</v>
      </c>
      <c r="F106" s="45">
        <v>1</v>
      </c>
      <c r="G106" s="40" t="e">
        <f aca="true" t="shared" si="2" ref="G106:G116">D106*E106</f>
        <v>#REF!</v>
      </c>
    </row>
    <row r="107" spans="1:7" ht="12.75">
      <c r="A107" s="459" t="s">
        <v>114</v>
      </c>
      <c r="B107" s="460"/>
      <c r="C107" s="30" t="str">
        <f>+C101</f>
        <v>UND</v>
      </c>
      <c r="D107" s="44" t="e">
        <f>+#REF!</f>
        <v>#REF!</v>
      </c>
      <c r="E107" s="32">
        <f>+E106</f>
        <v>0.35</v>
      </c>
      <c r="F107" s="45">
        <v>1</v>
      </c>
      <c r="G107" s="40" t="e">
        <f t="shared" si="2"/>
        <v>#REF!</v>
      </c>
    </row>
    <row r="108" spans="1:7" ht="12.75">
      <c r="A108" s="459" t="s">
        <v>9</v>
      </c>
      <c r="B108" s="460"/>
      <c r="C108" s="30" t="s">
        <v>32</v>
      </c>
      <c r="D108" s="44" t="e">
        <f>+G107*0.1</f>
        <v>#REF!</v>
      </c>
      <c r="E108" s="32">
        <v>1</v>
      </c>
      <c r="F108" s="45">
        <v>1</v>
      </c>
      <c r="G108" s="40" t="e">
        <f t="shared" si="2"/>
        <v>#REF!</v>
      </c>
    </row>
    <row r="109" spans="1:7" ht="12.75">
      <c r="A109" s="459" t="s">
        <v>115</v>
      </c>
      <c r="B109" s="460"/>
      <c r="C109" s="30" t="s">
        <v>50</v>
      </c>
      <c r="D109" s="44" t="e">
        <f>+#REF!</f>
        <v>#REF!</v>
      </c>
      <c r="E109" s="32">
        <v>1</v>
      </c>
      <c r="F109" s="45">
        <v>1</v>
      </c>
      <c r="G109" s="40" t="e">
        <f t="shared" si="2"/>
        <v>#REF!</v>
      </c>
    </row>
    <row r="110" spans="1:7" ht="12.75">
      <c r="A110" s="459" t="s">
        <v>107</v>
      </c>
      <c r="B110" s="460"/>
      <c r="C110" s="30" t="s">
        <v>48</v>
      </c>
      <c r="D110" s="44" t="e">
        <f>+#REF!</f>
        <v>#REF!</v>
      </c>
      <c r="E110" s="32">
        <v>0.15</v>
      </c>
      <c r="F110" s="45">
        <v>1</v>
      </c>
      <c r="G110" s="40" t="e">
        <f t="shared" si="2"/>
        <v>#REF!</v>
      </c>
    </row>
    <row r="111" spans="1:7" ht="12.75">
      <c r="A111" s="459" t="s">
        <v>52</v>
      </c>
      <c r="B111" s="460"/>
      <c r="C111" s="30" t="s">
        <v>32</v>
      </c>
      <c r="D111" s="44" t="e">
        <f>+#REF!</f>
        <v>#REF!</v>
      </c>
      <c r="E111" s="32">
        <v>4</v>
      </c>
      <c r="F111" s="45">
        <v>1</v>
      </c>
      <c r="G111" s="40" t="e">
        <f t="shared" si="2"/>
        <v>#REF!</v>
      </c>
    </row>
    <row r="112" spans="1:7" ht="12.75">
      <c r="A112" s="459" t="s">
        <v>108</v>
      </c>
      <c r="B112" s="460"/>
      <c r="C112" s="30" t="s">
        <v>32</v>
      </c>
      <c r="D112" s="44" t="e">
        <f>+#REF!</f>
        <v>#REF!</v>
      </c>
      <c r="E112" s="32">
        <v>0.45</v>
      </c>
      <c r="F112" s="45">
        <v>1</v>
      </c>
      <c r="G112" s="40" t="e">
        <f t="shared" si="2"/>
        <v>#REF!</v>
      </c>
    </row>
    <row r="113" spans="1:7" ht="12.75">
      <c r="A113" s="459" t="s">
        <v>109</v>
      </c>
      <c r="B113" s="460"/>
      <c r="C113" s="30" t="s">
        <v>14</v>
      </c>
      <c r="D113" s="44" t="e">
        <f>+#REF!</f>
        <v>#REF!</v>
      </c>
      <c r="E113" s="32">
        <v>0.73</v>
      </c>
      <c r="F113" s="45">
        <v>1</v>
      </c>
      <c r="G113" s="40" t="e">
        <f t="shared" si="2"/>
        <v>#REF!</v>
      </c>
    </row>
    <row r="114" spans="1:7" ht="12.75">
      <c r="A114" s="459" t="s">
        <v>110</v>
      </c>
      <c r="B114" s="460"/>
      <c r="C114" s="30" t="s">
        <v>14</v>
      </c>
      <c r="D114" s="44" t="e">
        <f>+D113</f>
        <v>#REF!</v>
      </c>
      <c r="E114" s="32">
        <v>0.2</v>
      </c>
      <c r="F114" s="45">
        <v>1</v>
      </c>
      <c r="G114" s="40" t="e">
        <f t="shared" si="2"/>
        <v>#REF!</v>
      </c>
    </row>
    <row r="115" spans="1:7" ht="12.75">
      <c r="A115" s="459" t="s">
        <v>111</v>
      </c>
      <c r="B115" s="460"/>
      <c r="C115" s="30" t="s">
        <v>12</v>
      </c>
      <c r="D115" s="44" t="e">
        <f>+#REF!</f>
        <v>#REF!</v>
      </c>
      <c r="E115" s="32">
        <v>0.21</v>
      </c>
      <c r="F115" s="45">
        <v>1</v>
      </c>
      <c r="G115" s="40" t="e">
        <f t="shared" si="2"/>
        <v>#REF!</v>
      </c>
    </row>
    <row r="116" spans="1:7" ht="12.75">
      <c r="A116" s="459" t="s">
        <v>112</v>
      </c>
      <c r="B116" s="460"/>
      <c r="C116" s="30" t="s">
        <v>17</v>
      </c>
      <c r="D116" s="145">
        <v>6100</v>
      </c>
      <c r="E116" s="32">
        <v>0.62</v>
      </c>
      <c r="F116" s="45">
        <v>1</v>
      </c>
      <c r="G116" s="40">
        <f t="shared" si="2"/>
        <v>3782</v>
      </c>
    </row>
    <row r="117" spans="1:7" ht="12.75">
      <c r="A117" s="37"/>
      <c r="B117" s="37"/>
      <c r="C117" s="37"/>
      <c r="D117" s="34"/>
      <c r="E117" s="161" t="s">
        <v>56</v>
      </c>
      <c r="F117" s="162" t="e">
        <f>SUM(G106:G116)</f>
        <v>#REF!</v>
      </c>
      <c r="G117" s="163" t="s">
        <v>60</v>
      </c>
    </row>
    <row r="118" spans="1:7" ht="12.75">
      <c r="A118" s="37"/>
      <c r="B118" s="37"/>
      <c r="C118" s="37"/>
      <c r="D118" s="34"/>
      <c r="E118" s="34"/>
      <c r="F118" s="35"/>
      <c r="G118" s="36"/>
    </row>
    <row r="119" spans="1:7" ht="12.75">
      <c r="A119" s="467" t="s">
        <v>259</v>
      </c>
      <c r="B119" s="468"/>
      <c r="C119" s="468"/>
      <c r="D119" s="468"/>
      <c r="E119" s="468"/>
      <c r="F119" s="468"/>
      <c r="G119" s="469"/>
    </row>
    <row r="120" spans="1:7" ht="12.75">
      <c r="A120" s="483" t="s">
        <v>81</v>
      </c>
      <c r="B120" s="484"/>
      <c r="C120" s="140" t="s">
        <v>4</v>
      </c>
      <c r="D120" s="140" t="s">
        <v>53</v>
      </c>
      <c r="E120" s="481" t="s">
        <v>8</v>
      </c>
      <c r="F120" s="482"/>
      <c r="G120" s="140" t="s">
        <v>6</v>
      </c>
    </row>
    <row r="121" spans="1:7" ht="12.75">
      <c r="A121" s="459" t="s">
        <v>114</v>
      </c>
      <c r="B121" s="460"/>
      <c r="C121" s="30" t="s">
        <v>50</v>
      </c>
      <c r="D121" s="44" t="e">
        <f>+D107</f>
        <v>#REF!</v>
      </c>
      <c r="E121" s="32">
        <v>0.1</v>
      </c>
      <c r="F121" s="45">
        <v>1</v>
      </c>
      <c r="G121" s="40" t="e">
        <f aca="true" t="shared" si="3" ref="G121:G126">D121*E121</f>
        <v>#REF!</v>
      </c>
    </row>
    <row r="122" spans="1:7" ht="12.75">
      <c r="A122" s="459" t="s">
        <v>9</v>
      </c>
      <c r="B122" s="460"/>
      <c r="C122" s="30" t="s">
        <v>4</v>
      </c>
      <c r="D122" s="44" t="e">
        <f>+G121*0.1</f>
        <v>#REF!</v>
      </c>
      <c r="E122" s="32">
        <v>1</v>
      </c>
      <c r="F122" s="45">
        <v>1</v>
      </c>
      <c r="G122" s="40" t="e">
        <f t="shared" si="3"/>
        <v>#REF!</v>
      </c>
    </row>
    <row r="123" spans="1:7" ht="12.75">
      <c r="A123" s="459" t="s">
        <v>107</v>
      </c>
      <c r="B123" s="460"/>
      <c r="C123" s="30" t="s">
        <v>48</v>
      </c>
      <c r="D123" s="44" t="e">
        <f>+D110</f>
        <v>#REF!</v>
      </c>
      <c r="E123" s="32">
        <v>0.15</v>
      </c>
      <c r="F123" s="45">
        <v>1</v>
      </c>
      <c r="G123" s="40" t="e">
        <f t="shared" si="3"/>
        <v>#REF!</v>
      </c>
    </row>
    <row r="124" spans="1:7" ht="12.75">
      <c r="A124" s="459" t="s">
        <v>52</v>
      </c>
      <c r="B124" s="460"/>
      <c r="C124" s="30" t="s">
        <v>4</v>
      </c>
      <c r="D124" s="44" t="e">
        <f>+D111</f>
        <v>#REF!</v>
      </c>
      <c r="E124" s="32">
        <v>2</v>
      </c>
      <c r="F124" s="45">
        <v>1</v>
      </c>
      <c r="G124" s="40" t="e">
        <f t="shared" si="3"/>
        <v>#REF!</v>
      </c>
    </row>
    <row r="125" spans="1:7" ht="12.75">
      <c r="A125" s="459" t="s">
        <v>108</v>
      </c>
      <c r="B125" s="460"/>
      <c r="C125" s="30" t="s">
        <v>4</v>
      </c>
      <c r="D125" s="44" t="e">
        <f>+D112</f>
        <v>#REF!</v>
      </c>
      <c r="E125" s="32">
        <v>0.4</v>
      </c>
      <c r="F125" s="45">
        <v>1</v>
      </c>
      <c r="G125" s="40" t="e">
        <f t="shared" si="3"/>
        <v>#REF!</v>
      </c>
    </row>
    <row r="126" spans="1:7" ht="12.75">
      <c r="A126" s="459" t="s">
        <v>29</v>
      </c>
      <c r="B126" s="460"/>
      <c r="C126" s="30" t="s">
        <v>12</v>
      </c>
      <c r="D126" s="44" t="e">
        <f>+D115</f>
        <v>#REF!</v>
      </c>
      <c r="E126" s="32">
        <v>0.12</v>
      </c>
      <c r="F126" s="45">
        <v>1</v>
      </c>
      <c r="G126" s="40" t="e">
        <f t="shared" si="3"/>
        <v>#REF!</v>
      </c>
    </row>
    <row r="127" spans="1:7" ht="12.75">
      <c r="A127" s="37"/>
      <c r="B127" s="37"/>
      <c r="C127" s="37"/>
      <c r="D127" s="34"/>
      <c r="E127" s="161" t="s">
        <v>56</v>
      </c>
      <c r="F127" s="162" t="e">
        <f>SUM(G121:G126)</f>
        <v>#REF!</v>
      </c>
      <c r="G127" s="163" t="s">
        <v>60</v>
      </c>
    </row>
    <row r="128" spans="1:7" ht="12.75">
      <c r="A128" s="37"/>
      <c r="B128" s="37"/>
      <c r="C128" s="37"/>
      <c r="D128" s="34"/>
      <c r="E128" s="34"/>
      <c r="F128" s="35"/>
      <c r="G128" s="36"/>
    </row>
    <row r="129" spans="1:7" ht="12.75">
      <c r="A129" s="467" t="s">
        <v>258</v>
      </c>
      <c r="B129" s="468"/>
      <c r="C129" s="468"/>
      <c r="D129" s="468"/>
      <c r="E129" s="468"/>
      <c r="F129" s="468"/>
      <c r="G129" s="469"/>
    </row>
    <row r="130" spans="1:7" s="159" customFormat="1" ht="12.75">
      <c r="A130" s="457" t="s">
        <v>81</v>
      </c>
      <c r="B130" s="458"/>
      <c r="C130" s="143" t="s">
        <v>4</v>
      </c>
      <c r="D130" s="143" t="s">
        <v>53</v>
      </c>
      <c r="E130" s="471" t="s">
        <v>8</v>
      </c>
      <c r="F130" s="472"/>
      <c r="G130" s="143" t="s">
        <v>6</v>
      </c>
    </row>
    <row r="131" spans="1:7" ht="12.75">
      <c r="A131" s="459" t="s">
        <v>114</v>
      </c>
      <c r="B131" s="460"/>
      <c r="C131" s="30" t="s">
        <v>50</v>
      </c>
      <c r="D131" s="44" t="e">
        <f>+D121</f>
        <v>#REF!</v>
      </c>
      <c r="E131" s="32">
        <v>0.12</v>
      </c>
      <c r="F131" s="45">
        <v>1</v>
      </c>
      <c r="G131" s="40" t="e">
        <f aca="true" t="shared" si="4" ref="G131:G137">D131*E131</f>
        <v>#REF!</v>
      </c>
    </row>
    <row r="132" spans="1:7" ht="12.75">
      <c r="A132" s="459" t="s">
        <v>9</v>
      </c>
      <c r="B132" s="460"/>
      <c r="C132" s="30" t="s">
        <v>4</v>
      </c>
      <c r="D132" s="44" t="e">
        <f>+G131*0.1</f>
        <v>#REF!</v>
      </c>
      <c r="E132" s="32">
        <v>1</v>
      </c>
      <c r="F132" s="45">
        <v>1</v>
      </c>
      <c r="G132" s="40" t="e">
        <f t="shared" si="4"/>
        <v>#REF!</v>
      </c>
    </row>
    <row r="133" spans="1:7" ht="12.75">
      <c r="A133" s="459" t="s">
        <v>107</v>
      </c>
      <c r="B133" s="460"/>
      <c r="C133" s="30" t="s">
        <v>48</v>
      </c>
      <c r="D133" s="44" t="e">
        <f>+D121</f>
        <v>#REF!</v>
      </c>
      <c r="E133" s="32">
        <v>0.12</v>
      </c>
      <c r="F133" s="45">
        <v>1</v>
      </c>
      <c r="G133" s="40" t="e">
        <f t="shared" si="4"/>
        <v>#REF!</v>
      </c>
    </row>
    <row r="134" spans="1:7" ht="12.75">
      <c r="A134" s="459" t="s">
        <v>116</v>
      </c>
      <c r="B134" s="460"/>
      <c r="C134" s="30" t="s">
        <v>14</v>
      </c>
      <c r="D134" s="44" t="e">
        <f>+D114</f>
        <v>#REF!</v>
      </c>
      <c r="E134" s="32">
        <v>0.6</v>
      </c>
      <c r="F134" s="45">
        <v>1</v>
      </c>
      <c r="G134" s="40" t="e">
        <f t="shared" si="4"/>
        <v>#REF!</v>
      </c>
    </row>
    <row r="135" spans="1:7" ht="12.75">
      <c r="A135" s="459" t="s">
        <v>52</v>
      </c>
      <c r="B135" s="460"/>
      <c r="C135" s="30" t="s">
        <v>4</v>
      </c>
      <c r="D135" s="44" t="e">
        <f>+D124</f>
        <v>#REF!</v>
      </c>
      <c r="E135" s="32">
        <v>2</v>
      </c>
      <c r="F135" s="45">
        <v>1</v>
      </c>
      <c r="G135" s="40" t="e">
        <f t="shared" si="4"/>
        <v>#REF!</v>
      </c>
    </row>
    <row r="136" spans="1:7" ht="12.75">
      <c r="A136" s="459" t="s">
        <v>108</v>
      </c>
      <c r="B136" s="460"/>
      <c r="C136" s="30" t="s">
        <v>4</v>
      </c>
      <c r="D136" s="44" t="e">
        <f>+D125</f>
        <v>#REF!</v>
      </c>
      <c r="E136" s="32">
        <v>0.3</v>
      </c>
      <c r="F136" s="45">
        <v>1</v>
      </c>
      <c r="G136" s="40" t="e">
        <f t="shared" si="4"/>
        <v>#REF!</v>
      </c>
    </row>
    <row r="137" spans="1:7" ht="12.75">
      <c r="A137" s="459" t="s">
        <v>29</v>
      </c>
      <c r="B137" s="460"/>
      <c r="C137" s="30" t="s">
        <v>12</v>
      </c>
      <c r="D137" s="44" t="e">
        <f>+D126</f>
        <v>#REF!</v>
      </c>
      <c r="E137" s="32">
        <v>0.04</v>
      </c>
      <c r="F137" s="45">
        <v>1</v>
      </c>
      <c r="G137" s="40" t="e">
        <f t="shared" si="4"/>
        <v>#REF!</v>
      </c>
    </row>
    <row r="138" spans="1:7" ht="15" customHeight="1">
      <c r="A138" s="37"/>
      <c r="B138" s="37"/>
      <c r="C138" s="37"/>
      <c r="D138" s="34"/>
      <c r="E138" s="173" t="s">
        <v>56</v>
      </c>
      <c r="F138" s="174" t="e">
        <f>SUM(G133:G137)</f>
        <v>#REF!</v>
      </c>
      <c r="G138" s="175" t="s">
        <v>60</v>
      </c>
    </row>
    <row r="139" spans="1:7" ht="12.75">
      <c r="A139" s="37"/>
      <c r="B139" s="37"/>
      <c r="C139" s="37"/>
      <c r="D139" s="34"/>
      <c r="E139" s="34"/>
      <c r="F139" s="35"/>
      <c r="G139" s="36"/>
    </row>
    <row r="140" spans="1:7" ht="12" customHeight="1">
      <c r="A140" s="467" t="s">
        <v>260</v>
      </c>
      <c r="B140" s="468"/>
      <c r="C140" s="468"/>
      <c r="D140" s="468"/>
      <c r="E140" s="468"/>
      <c r="F140" s="468"/>
      <c r="G140" s="469"/>
    </row>
    <row r="141" spans="1:7" ht="12.75">
      <c r="A141" s="476" t="s">
        <v>3</v>
      </c>
      <c r="B141" s="476"/>
      <c r="C141" s="140" t="s">
        <v>4</v>
      </c>
      <c r="D141" s="140" t="s">
        <v>53</v>
      </c>
      <c r="E141" s="476" t="s">
        <v>8</v>
      </c>
      <c r="F141" s="476"/>
      <c r="G141" s="140" t="s">
        <v>6</v>
      </c>
    </row>
    <row r="142" spans="1:7" ht="12.75">
      <c r="A142" s="461" t="s">
        <v>261</v>
      </c>
      <c r="B142" s="461"/>
      <c r="C142" s="30" t="s">
        <v>17</v>
      </c>
      <c r="D142" s="38" t="e">
        <f>+#REF!</f>
        <v>#REF!</v>
      </c>
      <c r="E142" s="32">
        <v>1</v>
      </c>
      <c r="F142" s="32">
        <v>1</v>
      </c>
      <c r="G142" s="32" t="e">
        <f>D142*E142</f>
        <v>#REF!</v>
      </c>
    </row>
    <row r="143" spans="1:7" ht="12.75">
      <c r="A143" s="461" t="s">
        <v>68</v>
      </c>
      <c r="B143" s="461"/>
      <c r="C143" s="30" t="s">
        <v>7</v>
      </c>
      <c r="D143" s="38" t="e">
        <f>+#REF!</f>
        <v>#REF!</v>
      </c>
      <c r="E143" s="32">
        <v>0.01</v>
      </c>
      <c r="F143" s="32">
        <v>1</v>
      </c>
      <c r="G143" s="32" t="e">
        <f>D143*E143</f>
        <v>#REF!</v>
      </c>
    </row>
    <row r="144" spans="1:7" ht="12.75">
      <c r="A144" s="461" t="s">
        <v>55</v>
      </c>
      <c r="B144" s="461"/>
      <c r="C144" s="30" t="s">
        <v>50</v>
      </c>
      <c r="D144" s="38" t="e">
        <f>+#REF!</f>
        <v>#REF!</v>
      </c>
      <c r="E144" s="32">
        <v>0.1</v>
      </c>
      <c r="F144" s="32">
        <v>1</v>
      </c>
      <c r="G144" s="32" t="e">
        <f>D144*E144</f>
        <v>#REF!</v>
      </c>
    </row>
    <row r="145" spans="1:7" ht="12.75">
      <c r="A145" s="461" t="s">
        <v>66</v>
      </c>
      <c r="B145" s="461"/>
      <c r="C145" s="30" t="s">
        <v>4</v>
      </c>
      <c r="D145" s="38" t="e">
        <f>+G144*0.1</f>
        <v>#REF!</v>
      </c>
      <c r="E145" s="31">
        <v>1</v>
      </c>
      <c r="F145" s="32">
        <v>1</v>
      </c>
      <c r="G145" s="32" t="e">
        <f>D145*E145</f>
        <v>#REF!</v>
      </c>
    </row>
    <row r="146" spans="1:7" ht="12.75">
      <c r="A146" s="461" t="s">
        <v>10</v>
      </c>
      <c r="B146" s="461"/>
      <c r="C146" s="30" t="s">
        <v>7</v>
      </c>
      <c r="D146" s="38">
        <v>1100</v>
      </c>
      <c r="E146" s="31">
        <v>1</v>
      </c>
      <c r="F146" s="32">
        <v>1</v>
      </c>
      <c r="G146" s="32">
        <f>D146*E146</f>
        <v>1100</v>
      </c>
    </row>
    <row r="147" spans="1:7" ht="12.75">
      <c r="A147" s="37"/>
      <c r="B147" s="37"/>
      <c r="C147" s="37"/>
      <c r="D147" s="34"/>
      <c r="E147" s="161" t="s">
        <v>56</v>
      </c>
      <c r="F147" s="162" t="e">
        <f>SUM(G142:G146)</f>
        <v>#REF!</v>
      </c>
      <c r="G147" s="163" t="s">
        <v>57</v>
      </c>
    </row>
    <row r="148" spans="1:7" ht="12.75">
      <c r="A148" s="37"/>
      <c r="B148" s="37"/>
      <c r="C148" s="37"/>
      <c r="D148" s="34"/>
      <c r="E148" s="34"/>
      <c r="F148" s="35"/>
      <c r="G148" s="36"/>
    </row>
    <row r="149" spans="1:7" ht="12.75">
      <c r="A149" s="467" t="s">
        <v>264</v>
      </c>
      <c r="B149" s="468"/>
      <c r="C149" s="468"/>
      <c r="D149" s="468"/>
      <c r="E149" s="468"/>
      <c r="F149" s="468"/>
      <c r="G149" s="469"/>
    </row>
    <row r="150" spans="1:7" s="159" customFormat="1" ht="12.75">
      <c r="A150" s="464" t="s">
        <v>265</v>
      </c>
      <c r="B150" s="464"/>
      <c r="C150" s="143" t="s">
        <v>4</v>
      </c>
      <c r="D150" s="143" t="s">
        <v>53</v>
      </c>
      <c r="E150" s="464" t="s">
        <v>8</v>
      </c>
      <c r="F150" s="464"/>
      <c r="G150" s="143" t="s">
        <v>6</v>
      </c>
    </row>
    <row r="151" spans="1:7" ht="12.75">
      <c r="A151" s="461" t="s">
        <v>263</v>
      </c>
      <c r="B151" s="461"/>
      <c r="C151" s="30" t="s">
        <v>17</v>
      </c>
      <c r="D151" s="38" t="e">
        <f>+#REF!</f>
        <v>#REF!</v>
      </c>
      <c r="E151" s="32">
        <v>1</v>
      </c>
      <c r="F151" s="32">
        <v>1</v>
      </c>
      <c r="G151" s="32" t="e">
        <f>D151*E151</f>
        <v>#REF!</v>
      </c>
    </row>
    <row r="152" spans="1:7" ht="12.75">
      <c r="A152" s="461" t="s">
        <v>68</v>
      </c>
      <c r="B152" s="461"/>
      <c r="C152" s="30" t="s">
        <v>7</v>
      </c>
      <c r="D152" s="38" t="e">
        <f>+D143</f>
        <v>#REF!</v>
      </c>
      <c r="E152" s="32">
        <v>0.01</v>
      </c>
      <c r="F152" s="32">
        <v>1</v>
      </c>
      <c r="G152" s="32" t="e">
        <f>D152*E152</f>
        <v>#REF!</v>
      </c>
    </row>
    <row r="153" spans="1:7" ht="12.75">
      <c r="A153" s="461" t="s">
        <v>55</v>
      </c>
      <c r="B153" s="461"/>
      <c r="C153" s="30" t="s">
        <v>50</v>
      </c>
      <c r="D153" s="38" t="e">
        <f>+D144</f>
        <v>#REF!</v>
      </c>
      <c r="E153" s="32">
        <v>0.08</v>
      </c>
      <c r="F153" s="32">
        <v>1</v>
      </c>
      <c r="G153" s="32" t="e">
        <f>D153*E153</f>
        <v>#REF!</v>
      </c>
    </row>
    <row r="154" spans="1:7" ht="12.75">
      <c r="A154" s="461" t="s">
        <v>66</v>
      </c>
      <c r="B154" s="461"/>
      <c r="C154" s="30" t="s">
        <v>4</v>
      </c>
      <c r="D154" s="38" t="e">
        <f>+G153*0.1</f>
        <v>#REF!</v>
      </c>
      <c r="E154" s="31">
        <v>1</v>
      </c>
      <c r="F154" s="32">
        <v>1</v>
      </c>
      <c r="G154" s="32" t="e">
        <f>D154*E154</f>
        <v>#REF!</v>
      </c>
    </row>
    <row r="155" spans="1:7" ht="12.75">
      <c r="A155" s="461" t="s">
        <v>10</v>
      </c>
      <c r="B155" s="461"/>
      <c r="C155" s="30" t="s">
        <v>7</v>
      </c>
      <c r="D155" s="38">
        <v>1100</v>
      </c>
      <c r="E155" s="31">
        <v>1</v>
      </c>
      <c r="F155" s="32">
        <v>1</v>
      </c>
      <c r="G155" s="32">
        <f>D155*E155</f>
        <v>1100</v>
      </c>
    </row>
    <row r="156" spans="1:7" ht="12.75">
      <c r="A156" s="37"/>
      <c r="B156" s="37"/>
      <c r="C156" s="37"/>
      <c r="D156" s="34"/>
      <c r="E156" s="168" t="s">
        <v>56</v>
      </c>
      <c r="F156" s="169" t="e">
        <f>SUM(G151:G155)</f>
        <v>#REF!</v>
      </c>
      <c r="G156" s="170" t="s">
        <v>57</v>
      </c>
    </row>
    <row r="157" spans="1:7" ht="12.75">
      <c r="A157" s="37"/>
      <c r="B157" s="37"/>
      <c r="C157" s="37"/>
      <c r="D157" s="34"/>
      <c r="E157" s="34"/>
      <c r="F157" s="35"/>
      <c r="G157" s="36"/>
    </row>
    <row r="158" spans="1:7" ht="12.75">
      <c r="A158" s="467" t="s">
        <v>266</v>
      </c>
      <c r="B158" s="468"/>
      <c r="C158" s="468"/>
      <c r="D158" s="468"/>
      <c r="E158" s="468"/>
      <c r="F158" s="468"/>
      <c r="G158" s="469"/>
    </row>
    <row r="159" spans="1:7" s="159" customFormat="1" ht="12.75">
      <c r="A159" s="464" t="s">
        <v>3</v>
      </c>
      <c r="B159" s="464"/>
      <c r="C159" s="143" t="s">
        <v>4</v>
      </c>
      <c r="D159" s="143" t="s">
        <v>53</v>
      </c>
      <c r="E159" s="464" t="s">
        <v>8</v>
      </c>
      <c r="F159" s="464"/>
      <c r="G159" s="143" t="s">
        <v>6</v>
      </c>
    </row>
    <row r="160" spans="1:7" ht="12.75">
      <c r="A160" s="461" t="s">
        <v>262</v>
      </c>
      <c r="B160" s="461"/>
      <c r="C160" s="30" t="s">
        <v>17</v>
      </c>
      <c r="D160" s="38" t="e">
        <f>+#REF!</f>
        <v>#REF!</v>
      </c>
      <c r="E160" s="32">
        <v>1</v>
      </c>
      <c r="F160" s="32">
        <v>1</v>
      </c>
      <c r="G160" s="32" t="e">
        <f>D160*E160</f>
        <v>#REF!</v>
      </c>
    </row>
    <row r="161" spans="1:7" ht="12.75">
      <c r="A161" s="461" t="s">
        <v>68</v>
      </c>
      <c r="B161" s="461"/>
      <c r="C161" s="30" t="s">
        <v>7</v>
      </c>
      <c r="D161" s="38" t="e">
        <f>+D152</f>
        <v>#REF!</v>
      </c>
      <c r="E161" s="32">
        <v>0.02</v>
      </c>
      <c r="F161" s="32">
        <v>1</v>
      </c>
      <c r="G161" s="32" t="e">
        <f>D161*E161</f>
        <v>#REF!</v>
      </c>
    </row>
    <row r="162" spans="1:7" ht="12.75">
      <c r="A162" s="461" t="s">
        <v>55</v>
      </c>
      <c r="B162" s="461"/>
      <c r="C162" s="30" t="s">
        <v>50</v>
      </c>
      <c r="D162" s="38" t="e">
        <f>+D153</f>
        <v>#REF!</v>
      </c>
      <c r="E162" s="32">
        <v>0.09</v>
      </c>
      <c r="F162" s="32">
        <v>1</v>
      </c>
      <c r="G162" s="32" t="e">
        <f>D162*E162</f>
        <v>#REF!</v>
      </c>
    </row>
    <row r="163" spans="1:7" ht="12.75">
      <c r="A163" s="461" t="s">
        <v>66</v>
      </c>
      <c r="B163" s="461"/>
      <c r="C163" s="30" t="s">
        <v>4</v>
      </c>
      <c r="D163" s="38" t="e">
        <f>+G162*0.1</f>
        <v>#REF!</v>
      </c>
      <c r="E163" s="31">
        <v>1</v>
      </c>
      <c r="F163" s="32">
        <v>1</v>
      </c>
      <c r="G163" s="32" t="e">
        <f>D163*E163</f>
        <v>#REF!</v>
      </c>
    </row>
    <row r="164" spans="1:7" ht="12.75">
      <c r="A164" s="461" t="s">
        <v>10</v>
      </c>
      <c r="B164" s="461"/>
      <c r="C164" s="30" t="s">
        <v>7</v>
      </c>
      <c r="D164" s="38">
        <v>1100</v>
      </c>
      <c r="E164" s="31">
        <v>1</v>
      </c>
      <c r="F164" s="32">
        <v>1</v>
      </c>
      <c r="G164" s="32">
        <f>D164*E164</f>
        <v>1100</v>
      </c>
    </row>
    <row r="165" spans="1:7" ht="12.75">
      <c r="A165" s="37"/>
      <c r="B165" s="37"/>
      <c r="C165" s="37"/>
      <c r="D165" s="34"/>
      <c r="E165" s="161" t="s">
        <v>56</v>
      </c>
      <c r="F165" s="162" t="e">
        <f>SUM(G160:G164)</f>
        <v>#REF!</v>
      </c>
      <c r="G165" s="163" t="s">
        <v>57</v>
      </c>
    </row>
    <row r="166" spans="1:7" ht="12.75">
      <c r="A166" s="37"/>
      <c r="B166" s="37"/>
      <c r="C166" s="37"/>
      <c r="D166" s="34"/>
      <c r="E166" s="34"/>
      <c r="F166" s="35"/>
      <c r="G166" s="36"/>
    </row>
    <row r="167" spans="1:7" ht="12.75">
      <c r="A167" s="467" t="s">
        <v>267</v>
      </c>
      <c r="B167" s="468"/>
      <c r="C167" s="468"/>
      <c r="D167" s="468"/>
      <c r="E167" s="468"/>
      <c r="F167" s="468"/>
      <c r="G167" s="469"/>
    </row>
    <row r="168" spans="1:7" s="159" customFormat="1" ht="12.75">
      <c r="A168" s="464" t="s">
        <v>3</v>
      </c>
      <c r="B168" s="464"/>
      <c r="C168" s="143" t="s">
        <v>4</v>
      </c>
      <c r="D168" s="143" t="s">
        <v>53</v>
      </c>
      <c r="E168" s="464" t="s">
        <v>8</v>
      </c>
      <c r="F168" s="464"/>
      <c r="G168" s="143" t="s">
        <v>6</v>
      </c>
    </row>
    <row r="169" spans="1:7" ht="12.75">
      <c r="A169" s="461" t="s">
        <v>67</v>
      </c>
      <c r="B169" s="461"/>
      <c r="C169" s="30" t="s">
        <v>17</v>
      </c>
      <c r="D169" s="38" t="e">
        <f>+#REF!</f>
        <v>#REF!</v>
      </c>
      <c r="E169" s="32">
        <v>1</v>
      </c>
      <c r="F169" s="32">
        <v>1</v>
      </c>
      <c r="G169" s="32" t="e">
        <f>D169*E169</f>
        <v>#REF!</v>
      </c>
    </row>
    <row r="170" spans="1:7" ht="12.75">
      <c r="A170" s="461" t="s">
        <v>68</v>
      </c>
      <c r="B170" s="461"/>
      <c r="C170" s="30" t="s">
        <v>7</v>
      </c>
      <c r="D170" s="38" t="e">
        <f>+D161</f>
        <v>#REF!</v>
      </c>
      <c r="E170" s="32">
        <v>0.01</v>
      </c>
      <c r="F170" s="32">
        <v>1</v>
      </c>
      <c r="G170" s="32" t="e">
        <f>D170*E170</f>
        <v>#REF!</v>
      </c>
    </row>
    <row r="171" spans="1:7" ht="12.75">
      <c r="A171" s="461" t="s">
        <v>55</v>
      </c>
      <c r="B171" s="461"/>
      <c r="C171" s="30" t="s">
        <v>50</v>
      </c>
      <c r="D171" s="38" t="e">
        <f>+D162</f>
        <v>#REF!</v>
      </c>
      <c r="E171" s="32">
        <v>0.09</v>
      </c>
      <c r="F171" s="32">
        <v>1</v>
      </c>
      <c r="G171" s="32" t="e">
        <f>D171*E171</f>
        <v>#REF!</v>
      </c>
    </row>
    <row r="172" spans="1:7" ht="12.75">
      <c r="A172" s="461" t="s">
        <v>66</v>
      </c>
      <c r="B172" s="461"/>
      <c r="C172" s="30" t="s">
        <v>4</v>
      </c>
      <c r="D172" s="38" t="e">
        <f>+G171*0.1</f>
        <v>#REF!</v>
      </c>
      <c r="E172" s="31">
        <v>1</v>
      </c>
      <c r="F172" s="32">
        <v>1</v>
      </c>
      <c r="G172" s="32" t="e">
        <f>D172*E172</f>
        <v>#REF!</v>
      </c>
    </row>
    <row r="173" spans="1:7" ht="12.75">
      <c r="A173" s="461" t="s">
        <v>10</v>
      </c>
      <c r="B173" s="461"/>
      <c r="C173" s="30" t="s">
        <v>7</v>
      </c>
      <c r="D173" s="38">
        <v>1100</v>
      </c>
      <c r="E173" s="31">
        <v>1</v>
      </c>
      <c r="F173" s="32">
        <v>1</v>
      </c>
      <c r="G173" s="32">
        <f>D173*E173</f>
        <v>1100</v>
      </c>
    </row>
    <row r="174" spans="1:7" ht="12.75">
      <c r="A174" s="37"/>
      <c r="B174" s="37"/>
      <c r="C174" s="37"/>
      <c r="D174" s="34"/>
      <c r="E174" s="161" t="s">
        <v>56</v>
      </c>
      <c r="F174" s="162" t="e">
        <f>SUM(G169:G173)</f>
        <v>#REF!</v>
      </c>
      <c r="G174" s="163" t="s">
        <v>57</v>
      </c>
    </row>
    <row r="175" spans="1:7" ht="12.75">
      <c r="A175" s="37"/>
      <c r="B175" s="37"/>
      <c r="C175" s="37"/>
      <c r="D175" s="34"/>
      <c r="E175" s="34"/>
      <c r="F175" s="35"/>
      <c r="G175" s="36"/>
    </row>
    <row r="176" spans="1:7" ht="12.75">
      <c r="A176" s="467" t="s">
        <v>268</v>
      </c>
      <c r="B176" s="468"/>
      <c r="C176" s="468"/>
      <c r="D176" s="468"/>
      <c r="E176" s="468"/>
      <c r="F176" s="468"/>
      <c r="G176" s="469"/>
    </row>
    <row r="177" spans="1:7" s="159" customFormat="1" ht="12.75">
      <c r="A177" s="464" t="s">
        <v>3</v>
      </c>
      <c r="B177" s="464"/>
      <c r="C177" s="143" t="s">
        <v>4</v>
      </c>
      <c r="D177" s="143" t="s">
        <v>53</v>
      </c>
      <c r="E177" s="464" t="s">
        <v>8</v>
      </c>
      <c r="F177" s="464"/>
      <c r="G177" s="143" t="s">
        <v>6</v>
      </c>
    </row>
    <row r="178" spans="1:7" ht="12.75">
      <c r="A178" s="461" t="s">
        <v>67</v>
      </c>
      <c r="B178" s="461"/>
      <c r="C178" s="30" t="s">
        <v>17</v>
      </c>
      <c r="D178" s="38" t="e">
        <f>+#REF!</f>
        <v>#REF!</v>
      </c>
      <c r="E178" s="32">
        <v>1</v>
      </c>
      <c r="F178" s="32">
        <v>1</v>
      </c>
      <c r="G178" s="32" t="e">
        <f>D178*E178</f>
        <v>#REF!</v>
      </c>
    </row>
    <row r="179" spans="1:7" ht="12.75">
      <c r="A179" s="461" t="s">
        <v>68</v>
      </c>
      <c r="B179" s="461"/>
      <c r="C179" s="30" t="s">
        <v>7</v>
      </c>
      <c r="D179" s="38" t="e">
        <f>+D170</f>
        <v>#REF!</v>
      </c>
      <c r="E179" s="32">
        <v>0.02</v>
      </c>
      <c r="F179" s="32">
        <v>1</v>
      </c>
      <c r="G179" s="32" t="e">
        <f>D179*E179</f>
        <v>#REF!</v>
      </c>
    </row>
    <row r="180" spans="1:7" ht="12.75">
      <c r="A180" s="461" t="s">
        <v>55</v>
      </c>
      <c r="B180" s="461"/>
      <c r="C180" s="30" t="s">
        <v>50</v>
      </c>
      <c r="D180" s="38" t="e">
        <f>+D171</f>
        <v>#REF!</v>
      </c>
      <c r="E180" s="32">
        <v>0.15</v>
      </c>
      <c r="F180" s="32">
        <v>1</v>
      </c>
      <c r="G180" s="32" t="e">
        <f>D180*E180</f>
        <v>#REF!</v>
      </c>
    </row>
    <row r="181" spans="1:7" ht="12.75">
      <c r="A181" s="461" t="s">
        <v>66</v>
      </c>
      <c r="B181" s="461"/>
      <c r="C181" s="30" t="s">
        <v>4</v>
      </c>
      <c r="D181" s="38" t="e">
        <f>+G180*0.1</f>
        <v>#REF!</v>
      </c>
      <c r="E181" s="31">
        <v>1</v>
      </c>
      <c r="F181" s="32">
        <v>1</v>
      </c>
      <c r="G181" s="32" t="e">
        <f>D181*E181</f>
        <v>#REF!</v>
      </c>
    </row>
    <row r="182" spans="1:7" ht="12.75">
      <c r="A182" s="461" t="s">
        <v>10</v>
      </c>
      <c r="B182" s="461"/>
      <c r="C182" s="30" t="s">
        <v>7</v>
      </c>
      <c r="D182" s="38">
        <v>1100</v>
      </c>
      <c r="E182" s="31">
        <v>1</v>
      </c>
      <c r="F182" s="32">
        <v>1</v>
      </c>
      <c r="G182" s="32">
        <f>D182*E182</f>
        <v>1100</v>
      </c>
    </row>
    <row r="183" spans="1:7" ht="12.75">
      <c r="A183" s="37"/>
      <c r="B183" s="37"/>
      <c r="C183" s="37"/>
      <c r="D183" s="34"/>
      <c r="E183" s="161" t="s">
        <v>56</v>
      </c>
      <c r="F183" s="162" t="e">
        <f>SUM(G178:G182)</f>
        <v>#REF!</v>
      </c>
      <c r="G183" s="163" t="s">
        <v>57</v>
      </c>
    </row>
    <row r="184" spans="1:7" ht="12.75">
      <c r="A184" s="37"/>
      <c r="B184" s="37"/>
      <c r="C184" s="37"/>
      <c r="D184" s="34"/>
      <c r="E184" s="34"/>
      <c r="F184" s="35"/>
      <c r="G184" s="36"/>
    </row>
    <row r="185" spans="1:7" ht="12.75">
      <c r="A185" s="467" t="s">
        <v>269</v>
      </c>
      <c r="B185" s="468"/>
      <c r="C185" s="468"/>
      <c r="D185" s="468"/>
      <c r="E185" s="468"/>
      <c r="F185" s="468"/>
      <c r="G185" s="469"/>
    </row>
    <row r="186" spans="1:7" s="159" customFormat="1" ht="12.75">
      <c r="A186" s="464" t="s">
        <v>3</v>
      </c>
      <c r="B186" s="464"/>
      <c r="C186" s="143" t="s">
        <v>4</v>
      </c>
      <c r="D186" s="143" t="s">
        <v>53</v>
      </c>
      <c r="E186" s="464" t="s">
        <v>8</v>
      </c>
      <c r="F186" s="464"/>
      <c r="G186" s="143" t="s">
        <v>6</v>
      </c>
    </row>
    <row r="187" spans="1:7" ht="12.75">
      <c r="A187" s="461" t="s">
        <v>67</v>
      </c>
      <c r="B187" s="461"/>
      <c r="C187" s="30" t="s">
        <v>17</v>
      </c>
      <c r="D187" s="38" t="e">
        <f>+#REF!</f>
        <v>#REF!</v>
      </c>
      <c r="E187" s="32">
        <v>1</v>
      </c>
      <c r="F187" s="32">
        <v>1</v>
      </c>
      <c r="G187" s="32" t="e">
        <f>D187*E187</f>
        <v>#REF!</v>
      </c>
    </row>
    <row r="188" spans="1:7" ht="12.75">
      <c r="A188" s="461" t="s">
        <v>68</v>
      </c>
      <c r="B188" s="461"/>
      <c r="C188" s="30" t="s">
        <v>7</v>
      </c>
      <c r="D188" s="38" t="e">
        <f>+D179</f>
        <v>#REF!</v>
      </c>
      <c r="E188" s="32">
        <v>0.02</v>
      </c>
      <c r="F188" s="32">
        <v>1</v>
      </c>
      <c r="G188" s="32" t="e">
        <f>D188*E188</f>
        <v>#REF!</v>
      </c>
    </row>
    <row r="189" spans="1:7" ht="12.75">
      <c r="A189" s="461" t="s">
        <v>55</v>
      </c>
      <c r="B189" s="461"/>
      <c r="C189" s="30" t="s">
        <v>50</v>
      </c>
      <c r="D189" s="38" t="e">
        <f>+D180</f>
        <v>#REF!</v>
      </c>
      <c r="E189" s="32">
        <v>0.15</v>
      </c>
      <c r="F189" s="32">
        <v>1</v>
      </c>
      <c r="G189" s="32" t="e">
        <f>D189*E189</f>
        <v>#REF!</v>
      </c>
    </row>
    <row r="190" spans="1:7" ht="12.75">
      <c r="A190" s="461" t="s">
        <v>66</v>
      </c>
      <c r="B190" s="461"/>
      <c r="C190" s="30" t="s">
        <v>4</v>
      </c>
      <c r="D190" s="38" t="e">
        <f>+G189*0.1</f>
        <v>#REF!</v>
      </c>
      <c r="E190" s="31">
        <v>1</v>
      </c>
      <c r="F190" s="32">
        <v>1</v>
      </c>
      <c r="G190" s="32" t="e">
        <f>D190*E190</f>
        <v>#REF!</v>
      </c>
    </row>
    <row r="191" spans="1:7" ht="12.75">
      <c r="A191" s="461" t="s">
        <v>10</v>
      </c>
      <c r="B191" s="461"/>
      <c r="C191" s="30" t="s">
        <v>7</v>
      </c>
      <c r="D191" s="38">
        <v>1100</v>
      </c>
      <c r="E191" s="31">
        <v>1</v>
      </c>
      <c r="F191" s="32">
        <v>1</v>
      </c>
      <c r="G191" s="32">
        <f>D191*E191</f>
        <v>1100</v>
      </c>
    </row>
    <row r="192" spans="1:7" ht="12.75">
      <c r="A192" s="37"/>
      <c r="B192" s="37"/>
      <c r="C192" s="37"/>
      <c r="D192" s="34"/>
      <c r="E192" s="161" t="s">
        <v>56</v>
      </c>
      <c r="F192" s="162" t="e">
        <f>SUM(G187:G191)</f>
        <v>#REF!</v>
      </c>
      <c r="G192" s="163" t="s">
        <v>57</v>
      </c>
    </row>
    <row r="193" spans="1:7" ht="12.75">
      <c r="A193" s="37"/>
      <c r="B193" s="37"/>
      <c r="C193" s="37"/>
      <c r="D193" s="34"/>
      <c r="E193" s="34"/>
      <c r="F193" s="35"/>
      <c r="G193" s="36"/>
    </row>
    <row r="194" spans="1:7" ht="12.75">
      <c r="A194" s="467" t="s">
        <v>270</v>
      </c>
      <c r="B194" s="468"/>
      <c r="C194" s="468"/>
      <c r="D194" s="468"/>
      <c r="E194" s="468"/>
      <c r="F194" s="468"/>
      <c r="G194" s="469"/>
    </row>
    <row r="195" spans="1:7" s="159" customFormat="1" ht="12.75">
      <c r="A195" s="464" t="s">
        <v>3</v>
      </c>
      <c r="B195" s="464"/>
      <c r="C195" s="143" t="s">
        <v>4</v>
      </c>
      <c r="D195" s="143" t="s">
        <v>53</v>
      </c>
      <c r="E195" s="464" t="s">
        <v>8</v>
      </c>
      <c r="F195" s="464"/>
      <c r="G195" s="143" t="s">
        <v>6</v>
      </c>
    </row>
    <row r="196" spans="1:7" ht="12.75">
      <c r="A196" s="461" t="s">
        <v>67</v>
      </c>
      <c r="B196" s="461"/>
      <c r="C196" s="30" t="s">
        <v>17</v>
      </c>
      <c r="D196" s="38" t="e">
        <f>+#REF!</f>
        <v>#REF!</v>
      </c>
      <c r="E196" s="32">
        <v>1</v>
      </c>
      <c r="F196" s="32">
        <v>1</v>
      </c>
      <c r="G196" s="32" t="e">
        <f>D196*E196</f>
        <v>#REF!</v>
      </c>
    </row>
    <row r="197" spans="1:7" ht="12.75">
      <c r="A197" s="461" t="s">
        <v>68</v>
      </c>
      <c r="B197" s="461"/>
      <c r="C197" s="30" t="s">
        <v>7</v>
      </c>
      <c r="D197" s="38" t="e">
        <f>+D188</f>
        <v>#REF!</v>
      </c>
      <c r="E197" s="32">
        <v>0.02</v>
      </c>
      <c r="F197" s="32">
        <v>1</v>
      </c>
      <c r="G197" s="32" t="e">
        <f>D197*E197</f>
        <v>#REF!</v>
      </c>
    </row>
    <row r="198" spans="1:7" ht="13.5" customHeight="1">
      <c r="A198" s="461" t="s">
        <v>55</v>
      </c>
      <c r="B198" s="461"/>
      <c r="C198" s="30" t="s">
        <v>50</v>
      </c>
      <c r="D198" s="38" t="e">
        <f>+D189</f>
        <v>#REF!</v>
      </c>
      <c r="E198" s="32">
        <v>0.15</v>
      </c>
      <c r="F198" s="32">
        <v>1</v>
      </c>
      <c r="G198" s="32" t="e">
        <f>D198*E198</f>
        <v>#REF!</v>
      </c>
    </row>
    <row r="199" spans="1:7" ht="13.5" customHeight="1">
      <c r="A199" s="461" t="s">
        <v>66</v>
      </c>
      <c r="B199" s="461"/>
      <c r="C199" s="30" t="s">
        <v>4</v>
      </c>
      <c r="D199" s="38" t="e">
        <f>+G198*0.1</f>
        <v>#REF!</v>
      </c>
      <c r="E199" s="31">
        <v>1</v>
      </c>
      <c r="F199" s="32">
        <v>1</v>
      </c>
      <c r="G199" s="32" t="e">
        <f>D199*E199</f>
        <v>#REF!</v>
      </c>
    </row>
    <row r="200" spans="1:7" ht="13.5" customHeight="1">
      <c r="A200" s="461" t="s">
        <v>10</v>
      </c>
      <c r="B200" s="461"/>
      <c r="C200" s="30" t="s">
        <v>7</v>
      </c>
      <c r="D200" s="38">
        <v>1100</v>
      </c>
      <c r="E200" s="31">
        <v>1</v>
      </c>
      <c r="F200" s="32">
        <v>1</v>
      </c>
      <c r="G200" s="32">
        <f>D200*E200</f>
        <v>1100</v>
      </c>
    </row>
    <row r="201" spans="1:7" ht="13.5" customHeight="1">
      <c r="A201" s="37"/>
      <c r="B201" s="37"/>
      <c r="C201" s="37"/>
      <c r="D201" s="34"/>
      <c r="E201" s="161" t="s">
        <v>56</v>
      </c>
      <c r="F201" s="162" t="e">
        <f>SUM(G196:G200)</f>
        <v>#REF!</v>
      </c>
      <c r="G201" s="163" t="s">
        <v>57</v>
      </c>
    </row>
    <row r="202" spans="1:7" ht="12.75">
      <c r="A202" s="37"/>
      <c r="B202" s="37"/>
      <c r="C202" s="37"/>
      <c r="D202" s="34"/>
      <c r="E202" s="34"/>
      <c r="F202" s="35"/>
      <c r="G202" s="36"/>
    </row>
    <row r="203" spans="1:7" ht="12.75">
      <c r="A203" s="467" t="s">
        <v>271</v>
      </c>
      <c r="B203" s="468"/>
      <c r="C203" s="468"/>
      <c r="D203" s="468"/>
      <c r="E203" s="468" t="s">
        <v>1</v>
      </c>
      <c r="F203" s="468"/>
      <c r="G203" s="469" t="s">
        <v>17</v>
      </c>
    </row>
    <row r="204" spans="1:7" s="159" customFormat="1" ht="12.75">
      <c r="A204" s="464" t="s">
        <v>3</v>
      </c>
      <c r="B204" s="464"/>
      <c r="C204" s="143" t="s">
        <v>4</v>
      </c>
      <c r="D204" s="143" t="s">
        <v>53</v>
      </c>
      <c r="E204" s="464" t="s">
        <v>8</v>
      </c>
      <c r="F204" s="464"/>
      <c r="G204" s="143" t="s">
        <v>6</v>
      </c>
    </row>
    <row r="205" spans="1:7" ht="12.75">
      <c r="A205" s="461" t="s">
        <v>67</v>
      </c>
      <c r="B205" s="461"/>
      <c r="C205" s="30" t="s">
        <v>17</v>
      </c>
      <c r="D205" s="38" t="e">
        <f>+#REF!</f>
        <v>#REF!</v>
      </c>
      <c r="E205" s="32">
        <v>1</v>
      </c>
      <c r="F205" s="32">
        <v>1</v>
      </c>
      <c r="G205" s="32" t="e">
        <f>D205*E205</f>
        <v>#REF!</v>
      </c>
    </row>
    <row r="206" spans="1:7" ht="12.75">
      <c r="A206" s="461" t="s">
        <v>68</v>
      </c>
      <c r="B206" s="461"/>
      <c r="C206" s="30" t="s">
        <v>7</v>
      </c>
      <c r="D206" s="38" t="e">
        <f>+D197</f>
        <v>#REF!</v>
      </c>
      <c r="E206" s="32">
        <v>0.03</v>
      </c>
      <c r="F206" s="32">
        <v>1</v>
      </c>
      <c r="G206" s="32" t="e">
        <f>D206*E206</f>
        <v>#REF!</v>
      </c>
    </row>
    <row r="207" spans="1:7" ht="12.75">
      <c r="A207" s="461" t="s">
        <v>55</v>
      </c>
      <c r="B207" s="461"/>
      <c r="C207" s="30" t="s">
        <v>50</v>
      </c>
      <c r="D207" s="38" t="e">
        <f>+D198</f>
        <v>#REF!</v>
      </c>
      <c r="E207" s="32">
        <v>0.17</v>
      </c>
      <c r="F207" s="32">
        <v>1</v>
      </c>
      <c r="G207" s="32" t="e">
        <f>D207*E207</f>
        <v>#REF!</v>
      </c>
    </row>
    <row r="208" spans="1:7" ht="12.75">
      <c r="A208" s="461" t="s">
        <v>66</v>
      </c>
      <c r="B208" s="461"/>
      <c r="C208" s="30" t="s">
        <v>4</v>
      </c>
      <c r="D208" s="38" t="e">
        <f>+G207*0.1</f>
        <v>#REF!</v>
      </c>
      <c r="E208" s="31">
        <v>1</v>
      </c>
      <c r="F208" s="32">
        <v>1</v>
      </c>
      <c r="G208" s="32" t="e">
        <f>D208*E208</f>
        <v>#REF!</v>
      </c>
    </row>
    <row r="209" spans="1:7" ht="12.75">
      <c r="A209" s="461" t="s">
        <v>10</v>
      </c>
      <c r="B209" s="461"/>
      <c r="C209" s="30" t="s">
        <v>7</v>
      </c>
      <c r="D209" s="38">
        <v>1100</v>
      </c>
      <c r="E209" s="31">
        <v>1</v>
      </c>
      <c r="F209" s="32">
        <v>1</v>
      </c>
      <c r="G209" s="32">
        <f>D209*E209</f>
        <v>1100</v>
      </c>
    </row>
    <row r="210" spans="1:7" ht="12.75">
      <c r="A210" s="37"/>
      <c r="B210" s="37"/>
      <c r="C210" s="37"/>
      <c r="D210" s="34"/>
      <c r="E210" s="161" t="s">
        <v>56</v>
      </c>
      <c r="F210" s="162" t="e">
        <f>SUM(G205:G209)</f>
        <v>#REF!</v>
      </c>
      <c r="G210" s="163" t="s">
        <v>57</v>
      </c>
    </row>
    <row r="211" spans="1:7" ht="12.75">
      <c r="A211" s="37"/>
      <c r="B211" s="37"/>
      <c r="C211" s="37"/>
      <c r="D211" s="34"/>
      <c r="E211" s="34"/>
      <c r="F211" s="35"/>
      <c r="G211" s="36"/>
    </row>
    <row r="212" spans="1:7" ht="12.75">
      <c r="A212" s="473" t="s">
        <v>274</v>
      </c>
      <c r="B212" s="473"/>
      <c r="C212" s="473"/>
      <c r="D212" s="473"/>
      <c r="E212" s="473"/>
      <c r="F212" s="473"/>
      <c r="G212" s="473"/>
    </row>
    <row r="213" spans="1:7" s="159" customFormat="1" ht="12.75">
      <c r="A213" s="464" t="s">
        <v>3</v>
      </c>
      <c r="B213" s="464"/>
      <c r="C213" s="156" t="s">
        <v>4</v>
      </c>
      <c r="D213" s="156" t="s">
        <v>53</v>
      </c>
      <c r="E213" s="464" t="s">
        <v>8</v>
      </c>
      <c r="F213" s="464"/>
      <c r="G213" s="156" t="s">
        <v>6</v>
      </c>
    </row>
    <row r="214" spans="1:7" ht="12.75">
      <c r="A214" s="461" t="s">
        <v>69</v>
      </c>
      <c r="B214" s="461"/>
      <c r="C214" s="30" t="s">
        <v>4</v>
      </c>
      <c r="D214" s="38" t="e">
        <f>+#REF!</f>
        <v>#REF!</v>
      </c>
      <c r="E214" s="32">
        <v>1</v>
      </c>
      <c r="F214" s="32">
        <v>1</v>
      </c>
      <c r="G214" s="32" t="e">
        <f>D214*E214</f>
        <v>#REF!</v>
      </c>
    </row>
    <row r="215" spans="1:7" ht="12.75">
      <c r="A215" s="461" t="s">
        <v>272</v>
      </c>
      <c r="B215" s="461"/>
      <c r="C215" s="30" t="s">
        <v>4</v>
      </c>
      <c r="D215" s="38" t="e">
        <f>+#REF!</f>
        <v>#REF!</v>
      </c>
      <c r="E215" s="32">
        <v>1</v>
      </c>
      <c r="F215" s="32">
        <v>1</v>
      </c>
      <c r="G215" s="32" t="e">
        <f>D215*E215</f>
        <v>#REF!</v>
      </c>
    </row>
    <row r="216" spans="1:7" ht="12.75">
      <c r="A216" s="144" t="s">
        <v>273</v>
      </c>
      <c r="B216" s="144"/>
      <c r="C216" s="30" t="s">
        <v>4</v>
      </c>
      <c r="D216" s="38" t="e">
        <f>+#REF!</f>
        <v>#REF!</v>
      </c>
      <c r="E216" s="32">
        <v>1</v>
      </c>
      <c r="F216" s="32">
        <v>1</v>
      </c>
      <c r="G216" s="32" t="e">
        <f>D216*E216</f>
        <v>#REF!</v>
      </c>
    </row>
    <row r="217" spans="1:7" ht="12.75">
      <c r="A217" s="461" t="s">
        <v>55</v>
      </c>
      <c r="B217" s="461"/>
      <c r="C217" s="30" t="s">
        <v>50</v>
      </c>
      <c r="D217" s="38" t="e">
        <f>+#REF!</f>
        <v>#REF!</v>
      </c>
      <c r="E217" s="32">
        <v>2.5</v>
      </c>
      <c r="F217" s="32">
        <v>1</v>
      </c>
      <c r="G217" s="32" t="e">
        <f>D217*E217</f>
        <v>#REF!</v>
      </c>
    </row>
    <row r="218" spans="1:7" ht="12.75">
      <c r="A218" s="461" t="s">
        <v>66</v>
      </c>
      <c r="B218" s="461"/>
      <c r="C218" s="30" t="s">
        <v>4</v>
      </c>
      <c r="D218" s="38" t="e">
        <f>+G217*0.1</f>
        <v>#REF!</v>
      </c>
      <c r="E218" s="31">
        <v>1</v>
      </c>
      <c r="F218" s="32">
        <v>1</v>
      </c>
      <c r="G218" s="32" t="e">
        <f>D218*E218</f>
        <v>#REF!</v>
      </c>
    </row>
    <row r="219" spans="1:7" ht="12.75">
      <c r="A219" s="37"/>
      <c r="B219" s="37"/>
      <c r="C219" s="37"/>
      <c r="D219" s="34"/>
      <c r="E219" s="161" t="s">
        <v>56</v>
      </c>
      <c r="F219" s="162" t="e">
        <f>SUM(G214:G218)</f>
        <v>#REF!</v>
      </c>
      <c r="G219" s="163" t="s">
        <v>70</v>
      </c>
    </row>
    <row r="220" spans="1:7" ht="12.75">
      <c r="A220" s="37"/>
      <c r="B220" s="37"/>
      <c r="C220" s="37"/>
      <c r="D220" s="34"/>
      <c r="E220" s="34"/>
      <c r="F220" s="35"/>
      <c r="G220" s="36"/>
    </row>
    <row r="221" spans="1:7" ht="27.75" customHeight="1">
      <c r="A221" s="473" t="s">
        <v>308</v>
      </c>
      <c r="B221" s="473"/>
      <c r="C221" s="473"/>
      <c r="D221" s="473"/>
      <c r="E221" s="473"/>
      <c r="F221" s="473"/>
      <c r="G221" s="473"/>
    </row>
    <row r="222" spans="1:7" s="159" customFormat="1" ht="12.75">
      <c r="A222" s="464" t="s">
        <v>3</v>
      </c>
      <c r="B222" s="464"/>
      <c r="C222" s="156" t="s">
        <v>4</v>
      </c>
      <c r="D222" s="156" t="s">
        <v>53</v>
      </c>
      <c r="E222" s="464" t="s">
        <v>8</v>
      </c>
      <c r="F222" s="464"/>
      <c r="G222" s="156" t="s">
        <v>6</v>
      </c>
    </row>
    <row r="223" spans="1:7" ht="12.75">
      <c r="A223" s="461" t="s">
        <v>69</v>
      </c>
      <c r="B223" s="461"/>
      <c r="C223" s="30" t="s">
        <v>4</v>
      </c>
      <c r="D223" s="38" t="e">
        <f>+D214</f>
        <v>#REF!</v>
      </c>
      <c r="E223" s="32">
        <v>1</v>
      </c>
      <c r="F223" s="32">
        <v>1</v>
      </c>
      <c r="G223" s="32" t="e">
        <f aca="true" t="shared" si="5" ref="G223:G228">D223*E223</f>
        <v>#REF!</v>
      </c>
    </row>
    <row r="224" spans="1:7" ht="12.75">
      <c r="A224" s="461" t="s">
        <v>272</v>
      </c>
      <c r="B224" s="461"/>
      <c r="C224" s="30" t="s">
        <v>4</v>
      </c>
      <c r="D224" s="38" t="e">
        <f>+D215</f>
        <v>#REF!</v>
      </c>
      <c r="E224" s="32">
        <v>1</v>
      </c>
      <c r="F224" s="32">
        <v>1</v>
      </c>
      <c r="G224" s="32" t="e">
        <f t="shared" si="5"/>
        <v>#REF!</v>
      </c>
    </row>
    <row r="225" spans="1:7" ht="12.75">
      <c r="A225" s="144" t="s">
        <v>273</v>
      </c>
      <c r="B225" s="144"/>
      <c r="C225" s="30" t="s">
        <v>4</v>
      </c>
      <c r="D225" s="38" t="e">
        <f>+D216</f>
        <v>#REF!</v>
      </c>
      <c r="E225" s="32">
        <v>1</v>
      </c>
      <c r="F225" s="32">
        <v>1</v>
      </c>
      <c r="G225" s="32" t="e">
        <f t="shared" si="5"/>
        <v>#REF!</v>
      </c>
    </row>
    <row r="226" spans="1:7" ht="12.75">
      <c r="A226" s="144" t="e">
        <f>+#REF!</f>
        <v>#REF!</v>
      </c>
      <c r="B226" s="144"/>
      <c r="C226" s="30" t="s">
        <v>4</v>
      </c>
      <c r="D226" s="38" t="e">
        <f>+#REF!</f>
        <v>#REF!</v>
      </c>
      <c r="E226" s="32">
        <v>1</v>
      </c>
      <c r="F226" s="32">
        <v>1</v>
      </c>
      <c r="G226" s="32" t="e">
        <f t="shared" si="5"/>
        <v>#REF!</v>
      </c>
    </row>
    <row r="227" spans="1:7" ht="12.75">
      <c r="A227" s="461" t="s">
        <v>55</v>
      </c>
      <c r="B227" s="461"/>
      <c r="C227" s="30" t="s">
        <v>50</v>
      </c>
      <c r="D227" s="38" t="e">
        <f>+D217</f>
        <v>#REF!</v>
      </c>
      <c r="E227" s="32">
        <v>6.5</v>
      </c>
      <c r="F227" s="32">
        <v>1</v>
      </c>
      <c r="G227" s="32" t="e">
        <f t="shared" si="5"/>
        <v>#REF!</v>
      </c>
    </row>
    <row r="228" spans="1:7" ht="12.75">
      <c r="A228" s="461" t="s">
        <v>66</v>
      </c>
      <c r="B228" s="461"/>
      <c r="C228" s="30" t="s">
        <v>4</v>
      </c>
      <c r="D228" s="38" t="e">
        <f>+G227*0.1</f>
        <v>#REF!</v>
      </c>
      <c r="E228" s="31">
        <v>1</v>
      </c>
      <c r="F228" s="32">
        <v>1</v>
      </c>
      <c r="G228" s="32" t="e">
        <f t="shared" si="5"/>
        <v>#REF!</v>
      </c>
    </row>
    <row r="229" spans="1:7" ht="12.75">
      <c r="A229" s="37"/>
      <c r="B229" s="37"/>
      <c r="C229" s="37"/>
      <c r="D229" s="34"/>
      <c r="E229" s="161" t="s">
        <v>56</v>
      </c>
      <c r="F229" s="162" t="e">
        <f>SUM(G223:G228)</f>
        <v>#REF!</v>
      </c>
      <c r="G229" s="163" t="s">
        <v>70</v>
      </c>
    </row>
    <row r="230" spans="1:7" ht="12.75">
      <c r="A230" s="37"/>
      <c r="B230" s="37"/>
      <c r="C230" s="37"/>
      <c r="D230" s="34"/>
      <c r="E230" s="34"/>
      <c r="F230" s="35"/>
      <c r="G230" s="36"/>
    </row>
    <row r="231" spans="1:7" ht="12.75">
      <c r="A231" s="37"/>
      <c r="B231" s="37"/>
      <c r="C231" s="37"/>
      <c r="D231" s="34"/>
      <c r="E231" s="34"/>
      <c r="F231" s="35"/>
      <c r="G231" s="36"/>
    </row>
    <row r="232" spans="1:7" ht="12.75">
      <c r="A232" s="473" t="s">
        <v>275</v>
      </c>
      <c r="B232" s="473"/>
      <c r="C232" s="473"/>
      <c r="D232" s="473"/>
      <c r="E232" s="473"/>
      <c r="F232" s="473"/>
      <c r="G232" s="473"/>
    </row>
    <row r="233" spans="1:7" s="159" customFormat="1" ht="12.75">
      <c r="A233" s="464" t="s">
        <v>3</v>
      </c>
      <c r="B233" s="464"/>
      <c r="C233" s="156" t="s">
        <v>4</v>
      </c>
      <c r="D233" s="156" t="s">
        <v>53</v>
      </c>
      <c r="E233" s="464" t="s">
        <v>8</v>
      </c>
      <c r="F233" s="464"/>
      <c r="G233" s="156" t="s">
        <v>6</v>
      </c>
    </row>
    <row r="234" spans="1:7" ht="12.75">
      <c r="A234" s="461" t="s">
        <v>276</v>
      </c>
      <c r="B234" s="461"/>
      <c r="C234" s="30" t="s">
        <v>4</v>
      </c>
      <c r="D234" s="38" t="e">
        <f>+#REF!</f>
        <v>#REF!</v>
      </c>
      <c r="E234" s="32">
        <v>1</v>
      </c>
      <c r="F234" s="32">
        <v>1</v>
      </c>
      <c r="G234" s="32" t="e">
        <f>D234*E234</f>
        <v>#REF!</v>
      </c>
    </row>
    <row r="235" spans="1:7" ht="12.75">
      <c r="A235" s="461" t="s">
        <v>277</v>
      </c>
      <c r="B235" s="461"/>
      <c r="C235" s="30" t="s">
        <v>4</v>
      </c>
      <c r="D235" s="38" t="e">
        <f>+#REF!</f>
        <v>#REF!</v>
      </c>
      <c r="E235" s="32">
        <v>1</v>
      </c>
      <c r="F235" s="32">
        <v>1</v>
      </c>
      <c r="G235" s="32" t="e">
        <f>D235*E235</f>
        <v>#REF!</v>
      </c>
    </row>
    <row r="236" spans="1:7" ht="12.75">
      <c r="A236" s="461" t="s">
        <v>55</v>
      </c>
      <c r="B236" s="461"/>
      <c r="C236" s="30" t="s">
        <v>50</v>
      </c>
      <c r="D236" s="38" t="e">
        <f>+D227</f>
        <v>#REF!</v>
      </c>
      <c r="E236" s="32">
        <v>4</v>
      </c>
      <c r="F236" s="32">
        <v>1</v>
      </c>
      <c r="G236" s="32" t="e">
        <f>D236*E236</f>
        <v>#REF!</v>
      </c>
    </row>
    <row r="237" spans="1:7" ht="12.75">
      <c r="A237" s="461" t="s">
        <v>66</v>
      </c>
      <c r="B237" s="461"/>
      <c r="C237" s="30" t="s">
        <v>4</v>
      </c>
      <c r="D237" s="38" t="e">
        <f>+G236*0.1</f>
        <v>#REF!</v>
      </c>
      <c r="E237" s="31">
        <v>1</v>
      </c>
      <c r="F237" s="32">
        <v>1</v>
      </c>
      <c r="G237" s="32" t="e">
        <f>D237*E237</f>
        <v>#REF!</v>
      </c>
    </row>
    <row r="238" spans="1:7" ht="12.75">
      <c r="A238" s="37"/>
      <c r="B238" s="37"/>
      <c r="C238" s="37"/>
      <c r="D238" s="34"/>
      <c r="E238" s="161" t="s">
        <v>56</v>
      </c>
      <c r="F238" s="162" t="e">
        <f>SUM(G234:G237)</f>
        <v>#REF!</v>
      </c>
      <c r="G238" s="163" t="s">
        <v>70</v>
      </c>
    </row>
    <row r="239" spans="1:7" ht="12.75">
      <c r="A239" s="37"/>
      <c r="B239" s="37"/>
      <c r="C239" s="37"/>
      <c r="D239" s="34"/>
      <c r="E239" s="34"/>
      <c r="F239" s="35"/>
      <c r="G239" s="36"/>
    </row>
    <row r="240" spans="1:7" ht="12.75">
      <c r="A240" s="473" t="s">
        <v>278</v>
      </c>
      <c r="B240" s="473"/>
      <c r="C240" s="473"/>
      <c r="D240" s="473"/>
      <c r="E240" s="473"/>
      <c r="F240" s="473"/>
      <c r="G240" s="473"/>
    </row>
    <row r="241" spans="1:7" ht="12.75">
      <c r="A241" s="464" t="s">
        <v>3</v>
      </c>
      <c r="B241" s="464"/>
      <c r="C241" s="156" t="s">
        <v>4</v>
      </c>
      <c r="D241" s="156" t="s">
        <v>53</v>
      </c>
      <c r="E241" s="464" t="s">
        <v>8</v>
      </c>
      <c r="F241" s="464"/>
      <c r="G241" s="156" t="s">
        <v>6</v>
      </c>
    </row>
    <row r="242" spans="1:7" ht="12.75">
      <c r="A242" s="461" t="s">
        <v>279</v>
      </c>
      <c r="B242" s="461"/>
      <c r="C242" s="30" t="s">
        <v>4</v>
      </c>
      <c r="D242" s="38" t="e">
        <f>+#REF!</f>
        <v>#REF!</v>
      </c>
      <c r="E242" s="32">
        <v>1</v>
      </c>
      <c r="F242" s="32">
        <v>1</v>
      </c>
      <c r="G242" s="32" t="e">
        <f>D242*E242</f>
        <v>#REF!</v>
      </c>
    </row>
    <row r="243" spans="1:7" ht="12.75">
      <c r="A243" s="461" t="s">
        <v>280</v>
      </c>
      <c r="B243" s="461"/>
      <c r="C243" s="30" t="s">
        <v>4</v>
      </c>
      <c r="D243" s="38" t="e">
        <f>+#REF!</f>
        <v>#REF!</v>
      </c>
      <c r="E243" s="32">
        <v>1</v>
      </c>
      <c r="F243" s="32">
        <v>1</v>
      </c>
      <c r="G243" s="32" t="e">
        <f>D243*E243</f>
        <v>#REF!</v>
      </c>
    </row>
    <row r="244" spans="1:7" ht="12.75">
      <c r="A244" s="461" t="s">
        <v>55</v>
      </c>
      <c r="B244" s="461"/>
      <c r="C244" s="30" t="s">
        <v>50</v>
      </c>
      <c r="D244" s="38" t="e">
        <f>+D236</f>
        <v>#REF!</v>
      </c>
      <c r="E244" s="32">
        <v>4</v>
      </c>
      <c r="F244" s="32">
        <v>1</v>
      </c>
      <c r="G244" s="32" t="e">
        <f>D244*E244</f>
        <v>#REF!</v>
      </c>
    </row>
    <row r="245" spans="1:7" ht="12.75">
      <c r="A245" s="461" t="s">
        <v>66</v>
      </c>
      <c r="B245" s="461"/>
      <c r="C245" s="30" t="s">
        <v>4</v>
      </c>
      <c r="D245" s="38" t="e">
        <f>+G244*0.1</f>
        <v>#REF!</v>
      </c>
      <c r="E245" s="31">
        <v>1</v>
      </c>
      <c r="F245" s="32">
        <v>1</v>
      </c>
      <c r="G245" s="32" t="e">
        <f>D245*E245</f>
        <v>#REF!</v>
      </c>
    </row>
    <row r="246" spans="1:7" ht="12.75">
      <c r="A246" s="37"/>
      <c r="B246" s="37"/>
      <c r="C246" s="37"/>
      <c r="D246" s="34"/>
      <c r="E246" s="161" t="s">
        <v>56</v>
      </c>
      <c r="F246" s="162" t="e">
        <f>SUM(G242:G245)</f>
        <v>#REF!</v>
      </c>
      <c r="G246" s="163" t="s">
        <v>70</v>
      </c>
    </row>
    <row r="247" spans="1:7" ht="12.75">
      <c r="A247" s="37"/>
      <c r="B247" s="37"/>
      <c r="C247" s="37"/>
      <c r="D247" s="34"/>
      <c r="E247" s="34"/>
      <c r="F247" s="35"/>
      <c r="G247" s="36"/>
    </row>
    <row r="248" spans="1:7" ht="12.75">
      <c r="A248" s="473" t="s">
        <v>312</v>
      </c>
      <c r="B248" s="473"/>
      <c r="C248" s="473"/>
      <c r="D248" s="473"/>
      <c r="E248" s="473"/>
      <c r="F248" s="473"/>
      <c r="G248" s="473"/>
    </row>
    <row r="249" spans="1:7" ht="12.75">
      <c r="A249" s="464" t="s">
        <v>3</v>
      </c>
      <c r="B249" s="464"/>
      <c r="C249" s="156" t="s">
        <v>4</v>
      </c>
      <c r="D249" s="156" t="s">
        <v>53</v>
      </c>
      <c r="E249" s="464" t="s">
        <v>8</v>
      </c>
      <c r="F249" s="464"/>
      <c r="G249" s="156" t="s">
        <v>6</v>
      </c>
    </row>
    <row r="250" spans="1:7" ht="12.75">
      <c r="A250" s="461" t="s">
        <v>281</v>
      </c>
      <c r="B250" s="461"/>
      <c r="C250" s="30" t="s">
        <v>4</v>
      </c>
      <c r="D250" s="38" t="e">
        <f>+#REF!</f>
        <v>#REF!</v>
      </c>
      <c r="E250" s="32">
        <v>1</v>
      </c>
      <c r="F250" s="32">
        <v>1</v>
      </c>
      <c r="G250" s="32" t="e">
        <f>D250*E250</f>
        <v>#REF!</v>
      </c>
    </row>
    <row r="251" spans="1:7" ht="12.75">
      <c r="A251" s="461" t="s">
        <v>282</v>
      </c>
      <c r="B251" s="461"/>
      <c r="C251" s="30" t="s">
        <v>4</v>
      </c>
      <c r="D251" s="38" t="e">
        <f>+#REF!</f>
        <v>#REF!</v>
      </c>
      <c r="E251" s="32">
        <v>0.03</v>
      </c>
      <c r="F251" s="32">
        <v>1</v>
      </c>
      <c r="G251" s="32" t="e">
        <f>D251*E251</f>
        <v>#REF!</v>
      </c>
    </row>
    <row r="252" spans="1:7" ht="12.75">
      <c r="A252" s="461" t="s">
        <v>55</v>
      </c>
      <c r="B252" s="461"/>
      <c r="C252" s="30" t="s">
        <v>50</v>
      </c>
      <c r="D252" s="38" t="e">
        <f>+D244</f>
        <v>#REF!</v>
      </c>
      <c r="E252" s="32">
        <v>0.5</v>
      </c>
      <c r="F252" s="32">
        <v>1</v>
      </c>
      <c r="G252" s="32" t="e">
        <f>D252*E252</f>
        <v>#REF!</v>
      </c>
    </row>
    <row r="253" spans="1:7" ht="12.75">
      <c r="A253" s="461" t="s">
        <v>66</v>
      </c>
      <c r="B253" s="461"/>
      <c r="C253" s="30" t="s">
        <v>4</v>
      </c>
      <c r="D253" s="38" t="e">
        <f>+G252*0.1</f>
        <v>#REF!</v>
      </c>
      <c r="E253" s="31">
        <v>1</v>
      </c>
      <c r="F253" s="32">
        <v>1</v>
      </c>
      <c r="G253" s="32" t="e">
        <f>D253*E253</f>
        <v>#REF!</v>
      </c>
    </row>
    <row r="254" spans="1:7" ht="12.75">
      <c r="A254" s="37"/>
      <c r="B254" s="37"/>
      <c r="C254" s="37"/>
      <c r="D254" s="34"/>
      <c r="E254" s="161" t="s">
        <v>56</v>
      </c>
      <c r="F254" s="162" t="e">
        <f>SUM(G250:G253)</f>
        <v>#REF!</v>
      </c>
      <c r="G254" s="163" t="s">
        <v>70</v>
      </c>
    </row>
    <row r="255" spans="1:7" ht="12.75">
      <c r="A255" s="37"/>
      <c r="B255" s="37"/>
      <c r="C255" s="37"/>
      <c r="D255" s="34"/>
      <c r="E255" s="34"/>
      <c r="F255" s="35"/>
      <c r="G255" s="36"/>
    </row>
    <row r="256" spans="1:7" ht="12.75">
      <c r="A256" s="473" t="s">
        <v>313</v>
      </c>
      <c r="B256" s="473"/>
      <c r="C256" s="473"/>
      <c r="D256" s="473"/>
      <c r="E256" s="473"/>
      <c r="F256" s="473"/>
      <c r="G256" s="473"/>
    </row>
    <row r="257" spans="1:7" ht="12.75">
      <c r="A257" s="464" t="s">
        <v>3</v>
      </c>
      <c r="B257" s="464"/>
      <c r="C257" s="156" t="s">
        <v>4</v>
      </c>
      <c r="D257" s="156" t="s">
        <v>53</v>
      </c>
      <c r="E257" s="464" t="s">
        <v>8</v>
      </c>
      <c r="F257" s="464"/>
      <c r="G257" s="156" t="s">
        <v>6</v>
      </c>
    </row>
    <row r="258" spans="1:7" ht="12.75">
      <c r="A258" s="461" t="s">
        <v>283</v>
      </c>
      <c r="B258" s="461"/>
      <c r="C258" s="30" t="s">
        <v>4</v>
      </c>
      <c r="D258" s="38" t="e">
        <f>+#REF!</f>
        <v>#REF!</v>
      </c>
      <c r="E258" s="32">
        <v>1</v>
      </c>
      <c r="F258" s="32">
        <v>1</v>
      </c>
      <c r="G258" s="32" t="e">
        <f>D258*E258</f>
        <v>#REF!</v>
      </c>
    </row>
    <row r="259" spans="1:7" ht="12.75">
      <c r="A259" s="461" t="s">
        <v>282</v>
      </c>
      <c r="B259" s="461"/>
      <c r="C259" s="30" t="s">
        <v>4</v>
      </c>
      <c r="D259" s="38" t="e">
        <f>+D251</f>
        <v>#REF!</v>
      </c>
      <c r="E259" s="32">
        <v>0.03</v>
      </c>
      <c r="F259" s="32">
        <v>1</v>
      </c>
      <c r="G259" s="32" t="e">
        <f>D259*E259</f>
        <v>#REF!</v>
      </c>
    </row>
    <row r="260" spans="1:7" ht="12.75">
      <c r="A260" s="461" t="s">
        <v>55</v>
      </c>
      <c r="B260" s="461"/>
      <c r="C260" s="30" t="s">
        <v>50</v>
      </c>
      <c r="D260" s="38" t="e">
        <f>+D252</f>
        <v>#REF!</v>
      </c>
      <c r="E260" s="32">
        <v>0.03</v>
      </c>
      <c r="F260" s="32">
        <v>1</v>
      </c>
      <c r="G260" s="32" t="e">
        <f>D260*E260</f>
        <v>#REF!</v>
      </c>
    </row>
    <row r="261" spans="1:7" ht="12.75">
      <c r="A261" s="461" t="s">
        <v>66</v>
      </c>
      <c r="B261" s="461"/>
      <c r="C261" s="30" t="s">
        <v>4</v>
      </c>
      <c r="D261" s="38" t="e">
        <f>+G260*0.1</f>
        <v>#REF!</v>
      </c>
      <c r="E261" s="31">
        <v>1</v>
      </c>
      <c r="F261" s="32">
        <v>1</v>
      </c>
      <c r="G261" s="32" t="e">
        <f>D261*E261</f>
        <v>#REF!</v>
      </c>
    </row>
    <row r="262" spans="1:7" ht="12.75">
      <c r="A262" s="37"/>
      <c r="B262" s="37"/>
      <c r="C262" s="37"/>
      <c r="D262" s="34"/>
      <c r="E262" s="161" t="s">
        <v>56</v>
      </c>
      <c r="F262" s="162" t="e">
        <f>SUM(G258:G261)</f>
        <v>#REF!</v>
      </c>
      <c r="G262" s="163" t="s">
        <v>70</v>
      </c>
    </row>
    <row r="263" spans="1:7" ht="12.75">
      <c r="A263" s="37"/>
      <c r="B263" s="37"/>
      <c r="C263" s="37"/>
      <c r="D263" s="34"/>
      <c r="E263" s="34"/>
      <c r="F263" s="35"/>
      <c r="G263" s="36"/>
    </row>
    <row r="264" spans="1:7" ht="12.75">
      <c r="A264" s="473" t="s">
        <v>314</v>
      </c>
      <c r="B264" s="473"/>
      <c r="C264" s="473"/>
      <c r="D264" s="473"/>
      <c r="E264" s="473"/>
      <c r="F264" s="473"/>
      <c r="G264" s="473"/>
    </row>
    <row r="265" spans="1:7" ht="12.75">
      <c r="A265" s="464" t="s">
        <v>3</v>
      </c>
      <c r="B265" s="464"/>
      <c r="C265" s="156" t="s">
        <v>4</v>
      </c>
      <c r="D265" s="156" t="s">
        <v>53</v>
      </c>
      <c r="E265" s="464" t="s">
        <v>8</v>
      </c>
      <c r="F265" s="464"/>
      <c r="G265" s="156" t="s">
        <v>6</v>
      </c>
    </row>
    <row r="266" spans="1:7" ht="12.75">
      <c r="A266" s="461" t="s">
        <v>283</v>
      </c>
      <c r="B266" s="461"/>
      <c r="C266" s="30" t="s">
        <v>4</v>
      </c>
      <c r="D266" s="38" t="e">
        <f>+#REF!</f>
        <v>#REF!</v>
      </c>
      <c r="E266" s="32">
        <v>1</v>
      </c>
      <c r="F266" s="32">
        <v>1</v>
      </c>
      <c r="G266" s="32" t="e">
        <f>D266*E266</f>
        <v>#REF!</v>
      </c>
    </row>
    <row r="267" spans="1:7" ht="12.75">
      <c r="A267" s="461" t="s">
        <v>282</v>
      </c>
      <c r="B267" s="461"/>
      <c r="C267" s="30" t="s">
        <v>4</v>
      </c>
      <c r="D267" s="38" t="e">
        <f>+D259</f>
        <v>#REF!</v>
      </c>
      <c r="E267" s="32">
        <v>0.03</v>
      </c>
      <c r="F267" s="32">
        <v>1</v>
      </c>
      <c r="G267" s="32" t="e">
        <f>D267*E267</f>
        <v>#REF!</v>
      </c>
    </row>
    <row r="268" spans="1:7" ht="12.75">
      <c r="A268" s="461" t="s">
        <v>55</v>
      </c>
      <c r="B268" s="461"/>
      <c r="C268" s="30" t="s">
        <v>50</v>
      </c>
      <c r="D268" s="38" t="e">
        <f>+D260</f>
        <v>#REF!</v>
      </c>
      <c r="E268" s="32">
        <v>0.15</v>
      </c>
      <c r="F268" s="32">
        <v>1</v>
      </c>
      <c r="G268" s="32" t="e">
        <f>D268*E268</f>
        <v>#REF!</v>
      </c>
    </row>
    <row r="269" spans="1:7" ht="12.75">
      <c r="A269" s="461" t="s">
        <v>66</v>
      </c>
      <c r="B269" s="461"/>
      <c r="C269" s="30" t="s">
        <v>4</v>
      </c>
      <c r="D269" s="38" t="e">
        <f>+G268*0.1</f>
        <v>#REF!</v>
      </c>
      <c r="E269" s="31">
        <v>1</v>
      </c>
      <c r="F269" s="32">
        <v>1</v>
      </c>
      <c r="G269" s="32" t="e">
        <f>D269*E269</f>
        <v>#REF!</v>
      </c>
    </row>
    <row r="270" spans="1:7" ht="12.75">
      <c r="A270" s="37"/>
      <c r="B270" s="37"/>
      <c r="C270" s="37"/>
      <c r="D270" s="34"/>
      <c r="E270" s="161" t="s">
        <v>56</v>
      </c>
      <c r="F270" s="162" t="e">
        <f>SUM(G266:G269)</f>
        <v>#REF!</v>
      </c>
      <c r="G270" s="163" t="s">
        <v>70</v>
      </c>
    </row>
    <row r="271" spans="1:7" ht="12.75">
      <c r="A271" s="37"/>
      <c r="B271" s="37"/>
      <c r="C271" s="37"/>
      <c r="D271" s="34"/>
      <c r="E271" s="34"/>
      <c r="F271" s="35"/>
      <c r="G271" s="36"/>
    </row>
    <row r="272" spans="1:7" ht="12.75">
      <c r="A272" s="467" t="s">
        <v>315</v>
      </c>
      <c r="B272" s="468"/>
      <c r="C272" s="468"/>
      <c r="D272" s="468"/>
      <c r="E272" s="468"/>
      <c r="F272" s="468"/>
      <c r="G272" s="469"/>
    </row>
    <row r="273" spans="1:7" ht="12.75">
      <c r="A273" s="464" t="s">
        <v>3</v>
      </c>
      <c r="B273" s="464"/>
      <c r="C273" s="156" t="s">
        <v>4</v>
      </c>
      <c r="D273" s="156" t="s">
        <v>53</v>
      </c>
      <c r="E273" s="464" t="s">
        <v>8</v>
      </c>
      <c r="F273" s="464"/>
      <c r="G273" s="156" t="s">
        <v>6</v>
      </c>
    </row>
    <row r="274" spans="1:7" ht="12.75">
      <c r="A274" s="461" t="s">
        <v>283</v>
      </c>
      <c r="B274" s="461"/>
      <c r="C274" s="30" t="s">
        <v>4</v>
      </c>
      <c r="D274" s="38" t="e">
        <f>+#REF!</f>
        <v>#REF!</v>
      </c>
      <c r="E274" s="32">
        <v>1</v>
      </c>
      <c r="F274" s="32">
        <v>1</v>
      </c>
      <c r="G274" s="32" t="e">
        <f>D274*E274</f>
        <v>#REF!</v>
      </c>
    </row>
    <row r="275" spans="1:7" ht="12.75">
      <c r="A275" s="461" t="s">
        <v>282</v>
      </c>
      <c r="B275" s="461"/>
      <c r="C275" s="30" t="s">
        <v>4</v>
      </c>
      <c r="D275" s="38" t="e">
        <f>+D267</f>
        <v>#REF!</v>
      </c>
      <c r="E275" s="32">
        <v>0.02</v>
      </c>
      <c r="F275" s="32">
        <v>1</v>
      </c>
      <c r="G275" s="32" t="e">
        <f>D275*E275</f>
        <v>#REF!</v>
      </c>
    </row>
    <row r="276" spans="1:7" ht="12.75">
      <c r="A276" s="461" t="s">
        <v>55</v>
      </c>
      <c r="B276" s="461"/>
      <c r="C276" s="30" t="s">
        <v>50</v>
      </c>
      <c r="D276" s="38" t="e">
        <f>+D268</f>
        <v>#REF!</v>
      </c>
      <c r="E276" s="32">
        <v>0.08</v>
      </c>
      <c r="F276" s="32">
        <v>1</v>
      </c>
      <c r="G276" s="32" t="e">
        <f>D276*E276</f>
        <v>#REF!</v>
      </c>
    </row>
    <row r="277" spans="1:7" ht="12.75">
      <c r="A277" s="461" t="s">
        <v>66</v>
      </c>
      <c r="B277" s="461"/>
      <c r="C277" s="30" t="s">
        <v>4</v>
      </c>
      <c r="D277" s="38" t="e">
        <f>+G276*0.1</f>
        <v>#REF!</v>
      </c>
      <c r="E277" s="31">
        <v>1</v>
      </c>
      <c r="F277" s="32">
        <v>1</v>
      </c>
      <c r="G277" s="32" t="e">
        <f>D277*E277</f>
        <v>#REF!</v>
      </c>
    </row>
    <row r="278" spans="1:7" ht="12.75">
      <c r="A278" s="37"/>
      <c r="B278" s="37"/>
      <c r="C278" s="37"/>
      <c r="D278" s="34"/>
      <c r="E278" s="161" t="s">
        <v>56</v>
      </c>
      <c r="F278" s="162" t="e">
        <f>SUM(G274:G277)</f>
        <v>#REF!</v>
      </c>
      <c r="G278" s="163" t="s">
        <v>70</v>
      </c>
    </row>
    <row r="279" spans="1:7" ht="12.75">
      <c r="A279" s="37"/>
      <c r="B279" s="37"/>
      <c r="C279" s="37"/>
      <c r="D279" s="34"/>
      <c r="E279" s="34"/>
      <c r="F279" s="35"/>
      <c r="G279" s="36"/>
    </row>
    <row r="280" spans="1:7" ht="12.75">
      <c r="A280" s="467" t="s">
        <v>316</v>
      </c>
      <c r="B280" s="468"/>
      <c r="C280" s="468"/>
      <c r="D280" s="468"/>
      <c r="E280" s="468"/>
      <c r="F280" s="468"/>
      <c r="G280" s="469"/>
    </row>
    <row r="281" spans="1:7" ht="12.75">
      <c r="A281" s="464" t="s">
        <v>3</v>
      </c>
      <c r="B281" s="464"/>
      <c r="C281" s="156" t="s">
        <v>4</v>
      </c>
      <c r="D281" s="156" t="s">
        <v>53</v>
      </c>
      <c r="E281" s="471" t="s">
        <v>8</v>
      </c>
      <c r="F281" s="472"/>
      <c r="G281" s="156" t="s">
        <v>6</v>
      </c>
    </row>
    <row r="282" spans="1:7" ht="12.75">
      <c r="A282" s="459" t="s">
        <v>284</v>
      </c>
      <c r="B282" s="460"/>
      <c r="C282" s="30" t="s">
        <v>4</v>
      </c>
      <c r="D282" s="38" t="e">
        <f>+#REF!</f>
        <v>#REF!</v>
      </c>
      <c r="E282" s="32">
        <v>1</v>
      </c>
      <c r="F282" s="32">
        <v>1</v>
      </c>
      <c r="G282" s="32" t="e">
        <f>D282*E282</f>
        <v>#REF!</v>
      </c>
    </row>
    <row r="283" spans="1:7" ht="12.75">
      <c r="A283" s="459" t="s">
        <v>282</v>
      </c>
      <c r="B283" s="460"/>
      <c r="C283" s="30" t="s">
        <v>4</v>
      </c>
      <c r="D283" s="38" t="e">
        <f>+D275</f>
        <v>#REF!</v>
      </c>
      <c r="E283" s="32">
        <v>0.02</v>
      </c>
      <c r="F283" s="32">
        <v>1</v>
      </c>
      <c r="G283" s="32" t="e">
        <f>D283*E283</f>
        <v>#REF!</v>
      </c>
    </row>
    <row r="284" spans="1:7" ht="12.75">
      <c r="A284" s="459" t="s">
        <v>55</v>
      </c>
      <c r="B284" s="460"/>
      <c r="C284" s="30" t="s">
        <v>50</v>
      </c>
      <c r="D284" s="38" t="e">
        <f>+D276</f>
        <v>#REF!</v>
      </c>
      <c r="E284" s="32">
        <v>0.08</v>
      </c>
      <c r="F284" s="32">
        <v>1</v>
      </c>
      <c r="G284" s="32" t="e">
        <f>D284*E284</f>
        <v>#REF!</v>
      </c>
    </row>
    <row r="285" spans="1:7" ht="12.75">
      <c r="A285" s="459" t="s">
        <v>66</v>
      </c>
      <c r="B285" s="460"/>
      <c r="C285" s="30" t="s">
        <v>4</v>
      </c>
      <c r="D285" s="38" t="e">
        <f>+G284*0.1</f>
        <v>#REF!</v>
      </c>
      <c r="E285" s="31">
        <v>1</v>
      </c>
      <c r="F285" s="32">
        <v>1</v>
      </c>
      <c r="G285" s="32" t="e">
        <f>D285*E285</f>
        <v>#REF!</v>
      </c>
    </row>
    <row r="286" spans="1:7" ht="12.75">
      <c r="A286" s="37"/>
      <c r="B286" s="37"/>
      <c r="C286" s="37"/>
      <c r="D286" s="34"/>
      <c r="E286" s="161" t="s">
        <v>56</v>
      </c>
      <c r="F286" s="162" t="e">
        <f>SUM(G282:G285)</f>
        <v>#REF!</v>
      </c>
      <c r="G286" s="163" t="s">
        <v>70</v>
      </c>
    </row>
    <row r="287" spans="1:7" ht="12.75">
      <c r="A287" s="37"/>
      <c r="B287" s="37"/>
      <c r="C287" s="37"/>
      <c r="D287" s="34"/>
      <c r="E287" s="34"/>
      <c r="F287" s="35"/>
      <c r="G287" s="36"/>
    </row>
    <row r="288" spans="1:7" ht="12.75">
      <c r="A288" s="467" t="s">
        <v>317</v>
      </c>
      <c r="B288" s="468"/>
      <c r="C288" s="468"/>
      <c r="D288" s="468"/>
      <c r="E288" s="468"/>
      <c r="F288" s="468"/>
      <c r="G288" s="469"/>
    </row>
    <row r="289" spans="1:7" ht="12.75">
      <c r="A289" s="464" t="s">
        <v>3</v>
      </c>
      <c r="B289" s="464"/>
      <c r="C289" s="156" t="s">
        <v>4</v>
      </c>
      <c r="D289" s="156" t="s">
        <v>53</v>
      </c>
      <c r="E289" s="471" t="s">
        <v>8</v>
      </c>
      <c r="F289" s="472"/>
      <c r="G289" s="156" t="s">
        <v>6</v>
      </c>
    </row>
    <row r="290" spans="1:7" ht="12.75">
      <c r="A290" s="459" t="s">
        <v>285</v>
      </c>
      <c r="B290" s="460"/>
      <c r="C290" s="30" t="s">
        <v>4</v>
      </c>
      <c r="D290" s="38" t="e">
        <f>+#REF!</f>
        <v>#REF!</v>
      </c>
      <c r="E290" s="32">
        <v>1</v>
      </c>
      <c r="F290" s="32">
        <v>1</v>
      </c>
      <c r="G290" s="32" t="e">
        <f>D290*E290</f>
        <v>#REF!</v>
      </c>
    </row>
    <row r="291" spans="1:7" ht="12.75">
      <c r="A291" s="459" t="s">
        <v>282</v>
      </c>
      <c r="B291" s="460"/>
      <c r="C291" s="30" t="s">
        <v>4</v>
      </c>
      <c r="D291" s="38" t="e">
        <f>+D283</f>
        <v>#REF!</v>
      </c>
      <c r="E291" s="32">
        <v>0.02</v>
      </c>
      <c r="F291" s="32">
        <v>1</v>
      </c>
      <c r="G291" s="32" t="e">
        <f>D291*E291</f>
        <v>#REF!</v>
      </c>
    </row>
    <row r="292" spans="1:7" ht="12.75">
      <c r="A292" s="459" t="s">
        <v>55</v>
      </c>
      <c r="B292" s="460"/>
      <c r="C292" s="30" t="s">
        <v>50</v>
      </c>
      <c r="D292" s="38" t="e">
        <f>+D284</f>
        <v>#REF!</v>
      </c>
      <c r="E292" s="32">
        <v>0.08</v>
      </c>
      <c r="F292" s="32">
        <v>1</v>
      </c>
      <c r="G292" s="32" t="e">
        <f>D292*E292</f>
        <v>#REF!</v>
      </c>
    </row>
    <row r="293" spans="1:7" ht="12.75">
      <c r="A293" s="459" t="s">
        <v>66</v>
      </c>
      <c r="B293" s="460"/>
      <c r="C293" s="30" t="s">
        <v>4</v>
      </c>
      <c r="D293" s="38" t="e">
        <f>+G292*0.1</f>
        <v>#REF!</v>
      </c>
      <c r="E293" s="31">
        <v>1</v>
      </c>
      <c r="F293" s="32">
        <v>1</v>
      </c>
      <c r="G293" s="32" t="e">
        <f>D293*E293</f>
        <v>#REF!</v>
      </c>
    </row>
    <row r="294" spans="1:7" ht="12.75">
      <c r="A294" s="37"/>
      <c r="B294" s="37"/>
      <c r="C294" s="37"/>
      <c r="D294" s="34"/>
      <c r="E294" s="161" t="s">
        <v>56</v>
      </c>
      <c r="F294" s="162" t="e">
        <f>SUM(G290:G293)</f>
        <v>#REF!</v>
      </c>
      <c r="G294" s="163" t="s">
        <v>70</v>
      </c>
    </row>
    <row r="295" spans="1:7" ht="12.75">
      <c r="A295" s="37"/>
      <c r="B295" s="37"/>
      <c r="C295" s="37"/>
      <c r="D295" s="34"/>
      <c r="E295" s="34"/>
      <c r="F295" s="35"/>
      <c r="G295" s="36"/>
    </row>
    <row r="296" spans="1:7" ht="12.75">
      <c r="A296" s="467" t="s">
        <v>318</v>
      </c>
      <c r="B296" s="468"/>
      <c r="C296" s="468"/>
      <c r="D296" s="468"/>
      <c r="E296" s="468"/>
      <c r="F296" s="468"/>
      <c r="G296" s="469"/>
    </row>
    <row r="297" spans="1:7" ht="12.75">
      <c r="A297" s="464" t="s">
        <v>3</v>
      </c>
      <c r="B297" s="464"/>
      <c r="C297" s="156" t="s">
        <v>4</v>
      </c>
      <c r="D297" s="156" t="s">
        <v>53</v>
      </c>
      <c r="E297" s="471" t="s">
        <v>8</v>
      </c>
      <c r="F297" s="472"/>
      <c r="G297" s="156" t="s">
        <v>6</v>
      </c>
    </row>
    <row r="298" spans="1:7" ht="12.75">
      <c r="A298" s="459" t="s">
        <v>286</v>
      </c>
      <c r="B298" s="460"/>
      <c r="C298" s="30" t="s">
        <v>4</v>
      </c>
      <c r="D298" s="38" t="e">
        <f>+#REF!</f>
        <v>#REF!</v>
      </c>
      <c r="E298" s="32">
        <v>1</v>
      </c>
      <c r="F298" s="32">
        <v>1</v>
      </c>
      <c r="G298" s="32" t="e">
        <f>D298*E298</f>
        <v>#REF!</v>
      </c>
    </row>
    <row r="299" spans="1:7" ht="12.75">
      <c r="A299" s="459" t="s">
        <v>282</v>
      </c>
      <c r="B299" s="460"/>
      <c r="C299" s="30" t="s">
        <v>4</v>
      </c>
      <c r="D299" s="38" t="e">
        <f>+D291</f>
        <v>#REF!</v>
      </c>
      <c r="E299" s="32">
        <v>0.02</v>
      </c>
      <c r="F299" s="32">
        <v>1</v>
      </c>
      <c r="G299" s="32" t="e">
        <f>D299*E299</f>
        <v>#REF!</v>
      </c>
    </row>
    <row r="300" spans="1:7" ht="12.75">
      <c r="A300" s="459" t="s">
        <v>55</v>
      </c>
      <c r="B300" s="460"/>
      <c r="C300" s="30" t="s">
        <v>50</v>
      </c>
      <c r="D300" s="38" t="e">
        <f>+D292</f>
        <v>#REF!</v>
      </c>
      <c r="E300" s="32">
        <v>0.08</v>
      </c>
      <c r="F300" s="32">
        <v>1</v>
      </c>
      <c r="G300" s="32" t="e">
        <f>D300*E300</f>
        <v>#REF!</v>
      </c>
    </row>
    <row r="301" spans="1:7" ht="12.75">
      <c r="A301" s="459" t="s">
        <v>66</v>
      </c>
      <c r="B301" s="460"/>
      <c r="C301" s="30" t="s">
        <v>4</v>
      </c>
      <c r="D301" s="38" t="e">
        <f>+G300*0.1</f>
        <v>#REF!</v>
      </c>
      <c r="E301" s="31">
        <v>1</v>
      </c>
      <c r="F301" s="32">
        <v>1</v>
      </c>
      <c r="G301" s="32" t="e">
        <f>D301*E301</f>
        <v>#REF!</v>
      </c>
    </row>
    <row r="302" spans="1:7" ht="12.75">
      <c r="A302" s="37"/>
      <c r="B302" s="37"/>
      <c r="C302" s="37"/>
      <c r="D302" s="34"/>
      <c r="E302" s="161" t="s">
        <v>56</v>
      </c>
      <c r="F302" s="162" t="e">
        <f>SUM(G298:G301)</f>
        <v>#REF!</v>
      </c>
      <c r="G302" s="163" t="s">
        <v>70</v>
      </c>
    </row>
    <row r="303" spans="1:7" ht="12.75">
      <c r="A303" s="37"/>
      <c r="B303" s="37"/>
      <c r="C303" s="37"/>
      <c r="D303" s="34"/>
      <c r="E303" s="34"/>
      <c r="F303" s="35"/>
      <c r="G303" s="36"/>
    </row>
    <row r="304" spans="1:7" ht="12.75">
      <c r="A304" s="467" t="s">
        <v>319</v>
      </c>
      <c r="B304" s="468"/>
      <c r="C304" s="468"/>
      <c r="D304" s="468"/>
      <c r="E304" s="468"/>
      <c r="F304" s="468"/>
      <c r="G304" s="469"/>
    </row>
    <row r="305" spans="1:7" ht="12.75">
      <c r="A305" s="464" t="s">
        <v>3</v>
      </c>
      <c r="B305" s="464"/>
      <c r="C305" s="156" t="s">
        <v>4</v>
      </c>
      <c r="D305" s="156" t="s">
        <v>53</v>
      </c>
      <c r="E305" s="471" t="s">
        <v>8</v>
      </c>
      <c r="F305" s="472"/>
      <c r="G305" s="156" t="s">
        <v>6</v>
      </c>
    </row>
    <row r="306" spans="1:7" ht="12.75">
      <c r="A306" s="459" t="s">
        <v>287</v>
      </c>
      <c r="B306" s="460"/>
      <c r="C306" s="30" t="s">
        <v>4</v>
      </c>
      <c r="D306" s="38" t="e">
        <f>+#REF!</f>
        <v>#REF!</v>
      </c>
      <c r="E306" s="32">
        <v>1</v>
      </c>
      <c r="F306" s="32">
        <v>1</v>
      </c>
      <c r="G306" s="32" t="e">
        <f>D306*E306</f>
        <v>#REF!</v>
      </c>
    </row>
    <row r="307" spans="1:7" ht="12.75">
      <c r="A307" s="459" t="s">
        <v>282</v>
      </c>
      <c r="B307" s="460"/>
      <c r="C307" s="30" t="s">
        <v>4</v>
      </c>
      <c r="D307" s="38" t="e">
        <f>+D299</f>
        <v>#REF!</v>
      </c>
      <c r="E307" s="32">
        <v>0.02</v>
      </c>
      <c r="F307" s="32">
        <v>1</v>
      </c>
      <c r="G307" s="32" t="e">
        <f>D307*E307</f>
        <v>#REF!</v>
      </c>
    </row>
    <row r="308" spans="1:7" ht="12.75">
      <c r="A308" s="459" t="s">
        <v>55</v>
      </c>
      <c r="B308" s="460"/>
      <c r="C308" s="30" t="s">
        <v>50</v>
      </c>
      <c r="D308" s="38" t="e">
        <f>+D300</f>
        <v>#REF!</v>
      </c>
      <c r="E308" s="32">
        <v>0.07</v>
      </c>
      <c r="F308" s="32">
        <v>1</v>
      </c>
      <c r="G308" s="32" t="e">
        <f>D308*E308</f>
        <v>#REF!</v>
      </c>
    </row>
    <row r="309" spans="1:7" ht="12.75">
      <c r="A309" s="459" t="s">
        <v>66</v>
      </c>
      <c r="B309" s="460"/>
      <c r="C309" s="30" t="s">
        <v>4</v>
      </c>
      <c r="D309" s="38" t="e">
        <f>+G308*0.1</f>
        <v>#REF!</v>
      </c>
      <c r="E309" s="31">
        <v>1</v>
      </c>
      <c r="F309" s="32">
        <v>1</v>
      </c>
      <c r="G309" s="32" t="e">
        <f>D309*E309</f>
        <v>#REF!</v>
      </c>
    </row>
    <row r="310" spans="1:7" ht="12.75">
      <c r="A310" s="37"/>
      <c r="B310" s="37"/>
      <c r="C310" s="37"/>
      <c r="D310" s="34"/>
      <c r="E310" s="161" t="s">
        <v>56</v>
      </c>
      <c r="F310" s="162" t="e">
        <f>SUM(G306:G309)</f>
        <v>#REF!</v>
      </c>
      <c r="G310" s="163" t="s">
        <v>70</v>
      </c>
    </row>
    <row r="311" spans="1:7" ht="12.75">
      <c r="A311" s="37"/>
      <c r="B311" s="37"/>
      <c r="C311" s="37"/>
      <c r="D311" s="34"/>
      <c r="E311" s="34"/>
      <c r="F311" s="35"/>
      <c r="G311" s="36"/>
    </row>
    <row r="312" spans="1:7" ht="15.75" customHeight="1">
      <c r="A312" s="467" t="s">
        <v>320</v>
      </c>
      <c r="B312" s="468"/>
      <c r="C312" s="468"/>
      <c r="D312" s="468"/>
      <c r="E312" s="468"/>
      <c r="F312" s="468"/>
      <c r="G312" s="469"/>
    </row>
    <row r="313" spans="1:7" s="159" customFormat="1" ht="15.75" customHeight="1">
      <c r="A313" s="464" t="s">
        <v>3</v>
      </c>
      <c r="B313" s="464"/>
      <c r="C313" s="156" t="s">
        <v>4</v>
      </c>
      <c r="D313" s="156" t="s">
        <v>53</v>
      </c>
      <c r="E313" s="464" t="s">
        <v>8</v>
      </c>
      <c r="F313" s="464"/>
      <c r="G313" s="156" t="s">
        <v>6</v>
      </c>
    </row>
    <row r="314" spans="1:7" ht="15.75" customHeight="1">
      <c r="A314" s="461" t="s">
        <v>288</v>
      </c>
      <c r="B314" s="461"/>
      <c r="C314" s="30" t="s">
        <v>4</v>
      </c>
      <c r="D314" s="38" t="e">
        <f>+#REF!</f>
        <v>#REF!</v>
      </c>
      <c r="E314" s="32">
        <v>1</v>
      </c>
      <c r="F314" s="32">
        <v>1</v>
      </c>
      <c r="G314" s="32" t="e">
        <f>D314*E314</f>
        <v>#REF!</v>
      </c>
    </row>
    <row r="315" spans="1:7" ht="15.75" customHeight="1">
      <c r="A315" s="461" t="s">
        <v>55</v>
      </c>
      <c r="B315" s="461"/>
      <c r="C315" s="30" t="s">
        <v>50</v>
      </c>
      <c r="D315" s="38" t="e">
        <f>+D308</f>
        <v>#REF!</v>
      </c>
      <c r="E315" s="32">
        <v>1.5</v>
      </c>
      <c r="F315" s="32">
        <v>1</v>
      </c>
      <c r="G315" s="32" t="e">
        <f>D315*E315</f>
        <v>#REF!</v>
      </c>
    </row>
    <row r="316" spans="1:7" ht="15.75" customHeight="1">
      <c r="A316" s="461" t="s">
        <v>66</v>
      </c>
      <c r="B316" s="461"/>
      <c r="C316" s="30" t="s">
        <v>4</v>
      </c>
      <c r="D316" s="38" t="e">
        <f>+G315*0.1</f>
        <v>#REF!</v>
      </c>
      <c r="E316" s="31">
        <v>1</v>
      </c>
      <c r="F316" s="32">
        <v>1</v>
      </c>
      <c r="G316" s="32" t="e">
        <f>D316*E316</f>
        <v>#REF!</v>
      </c>
    </row>
    <row r="317" spans="1:7" ht="12.75">
      <c r="A317" s="37"/>
      <c r="B317" s="37"/>
      <c r="C317" s="37"/>
      <c r="D317" s="34"/>
      <c r="E317" s="161" t="s">
        <v>56</v>
      </c>
      <c r="F317" s="162" t="e">
        <f>SUM(G314:G316)</f>
        <v>#REF!</v>
      </c>
      <c r="G317" s="163" t="s">
        <v>70</v>
      </c>
    </row>
    <row r="318" spans="1:7" ht="15.75" customHeight="1">
      <c r="A318" s="37"/>
      <c r="B318" s="37"/>
      <c r="C318" s="37"/>
      <c r="D318" s="34"/>
      <c r="E318" s="34"/>
      <c r="F318" s="35"/>
      <c r="G318" s="36"/>
    </row>
    <row r="319" spans="1:7" ht="12.75">
      <c r="A319" s="462" t="s">
        <v>321</v>
      </c>
      <c r="B319" s="462"/>
      <c r="C319" s="462"/>
      <c r="D319" s="462"/>
      <c r="E319" s="462"/>
      <c r="F319" s="462"/>
      <c r="G319" s="462"/>
    </row>
    <row r="320" spans="1:7" s="159" customFormat="1" ht="12.75">
      <c r="A320" s="464" t="s">
        <v>3</v>
      </c>
      <c r="B320" s="464"/>
      <c r="C320" s="156" t="s">
        <v>4</v>
      </c>
      <c r="D320" s="156" t="s">
        <v>53</v>
      </c>
      <c r="E320" s="464" t="s">
        <v>8</v>
      </c>
      <c r="F320" s="464"/>
      <c r="G320" s="156" t="s">
        <v>6</v>
      </c>
    </row>
    <row r="321" spans="1:7" ht="12.75">
      <c r="A321" s="461" t="s">
        <v>291</v>
      </c>
      <c r="B321" s="461"/>
      <c r="C321" s="30" t="s">
        <v>4</v>
      </c>
      <c r="D321" s="38">
        <v>769000</v>
      </c>
      <c r="E321" s="32">
        <v>1</v>
      </c>
      <c r="F321" s="32">
        <v>1</v>
      </c>
      <c r="G321" s="32">
        <f>D321*E321</f>
        <v>769000</v>
      </c>
    </row>
    <row r="322" spans="1:7" ht="12.75">
      <c r="A322" s="461" t="s">
        <v>55</v>
      </c>
      <c r="B322" s="461"/>
      <c r="C322" s="30" t="s">
        <v>50</v>
      </c>
      <c r="D322" s="38" t="e">
        <f>+D315</f>
        <v>#REF!</v>
      </c>
      <c r="E322" s="32">
        <v>3</v>
      </c>
      <c r="F322" s="32">
        <v>1</v>
      </c>
      <c r="G322" s="32" t="e">
        <f>D322*E322</f>
        <v>#REF!</v>
      </c>
    </row>
    <row r="323" spans="1:7" ht="12.75">
      <c r="A323" s="461" t="s">
        <v>66</v>
      </c>
      <c r="B323" s="461"/>
      <c r="C323" s="30" t="s">
        <v>4</v>
      </c>
      <c r="D323" s="38" t="e">
        <f>+G322*0.1</f>
        <v>#REF!</v>
      </c>
      <c r="E323" s="31">
        <v>1</v>
      </c>
      <c r="F323" s="32">
        <v>1</v>
      </c>
      <c r="G323" s="32" t="e">
        <f>D323*E323</f>
        <v>#REF!</v>
      </c>
    </row>
    <row r="324" spans="1:7" ht="12.75">
      <c r="A324" s="37"/>
      <c r="B324" s="37"/>
      <c r="C324" s="37"/>
      <c r="D324" s="34"/>
      <c r="E324" s="161" t="s">
        <v>56</v>
      </c>
      <c r="F324" s="162" t="e">
        <f>SUM(G321:G323)</f>
        <v>#REF!</v>
      </c>
      <c r="G324" s="163" t="s">
        <v>70</v>
      </c>
    </row>
    <row r="325" spans="1:7" ht="12.75">
      <c r="A325" s="37"/>
      <c r="B325" s="37"/>
      <c r="C325" s="37"/>
      <c r="D325" s="34"/>
      <c r="E325" s="34"/>
      <c r="F325" s="35"/>
      <c r="G325" s="36"/>
    </row>
    <row r="326" spans="1:7" ht="12.75">
      <c r="A326" s="467" t="s">
        <v>322</v>
      </c>
      <c r="B326" s="468"/>
      <c r="C326" s="468"/>
      <c r="D326" s="468"/>
      <c r="E326" s="468"/>
      <c r="F326" s="468"/>
      <c r="G326" s="469"/>
    </row>
    <row r="327" spans="1:7" s="159" customFormat="1" ht="12.75">
      <c r="A327" s="464" t="s">
        <v>3</v>
      </c>
      <c r="B327" s="464"/>
      <c r="C327" s="156" t="s">
        <v>4</v>
      </c>
      <c r="D327" s="156" t="s">
        <v>53</v>
      </c>
      <c r="E327" s="464" t="s">
        <v>8</v>
      </c>
      <c r="F327" s="464"/>
      <c r="G327" s="156" t="s">
        <v>6</v>
      </c>
    </row>
    <row r="328" spans="1:7" ht="12.75">
      <c r="A328" s="461" t="s">
        <v>71</v>
      </c>
      <c r="B328" s="461"/>
      <c r="C328" s="30" t="s">
        <v>4</v>
      </c>
      <c r="D328" s="42">
        <v>3520000</v>
      </c>
      <c r="E328" s="32">
        <v>1</v>
      </c>
      <c r="F328" s="32">
        <v>1</v>
      </c>
      <c r="G328" s="32">
        <f>D328*E328</f>
        <v>3520000</v>
      </c>
    </row>
    <row r="329" spans="1:7" ht="12.75">
      <c r="A329" s="466" t="s">
        <v>72</v>
      </c>
      <c r="B329" s="466"/>
      <c r="C329" s="30" t="s">
        <v>17</v>
      </c>
      <c r="D329" s="42">
        <v>3500</v>
      </c>
      <c r="E329" s="32">
        <v>1</v>
      </c>
      <c r="F329" s="32">
        <v>1</v>
      </c>
      <c r="G329" s="32">
        <f aca="true" t="shared" si="6" ref="G329:G345">D329*E329</f>
        <v>3500</v>
      </c>
    </row>
    <row r="330" spans="1:7" ht="12.75">
      <c r="A330" s="466" t="s">
        <v>73</v>
      </c>
      <c r="B330" s="466"/>
      <c r="C330" s="30" t="s">
        <v>4</v>
      </c>
      <c r="D330" s="42">
        <v>550</v>
      </c>
      <c r="E330" s="32">
        <v>0.2</v>
      </c>
      <c r="F330" s="32">
        <v>1</v>
      </c>
      <c r="G330" s="32">
        <f t="shared" si="6"/>
        <v>110</v>
      </c>
    </row>
    <row r="331" spans="1:7" ht="12.75">
      <c r="A331" s="466" t="s">
        <v>74</v>
      </c>
      <c r="B331" s="466"/>
      <c r="C331" s="30" t="s">
        <v>17</v>
      </c>
      <c r="D331" s="42">
        <v>3600</v>
      </c>
      <c r="E331" s="32">
        <v>0.5</v>
      </c>
      <c r="F331" s="32">
        <v>1</v>
      </c>
      <c r="G331" s="32">
        <f t="shared" si="6"/>
        <v>1800</v>
      </c>
    </row>
    <row r="332" spans="1:7" ht="12.75">
      <c r="A332" s="466" t="s">
        <v>75</v>
      </c>
      <c r="B332" s="466"/>
      <c r="C332" s="30" t="s">
        <v>17</v>
      </c>
      <c r="D332" s="42">
        <v>2600</v>
      </c>
      <c r="E332" s="32">
        <v>0.8</v>
      </c>
      <c r="F332" s="32">
        <v>1</v>
      </c>
      <c r="G332" s="32">
        <f t="shared" si="6"/>
        <v>2080</v>
      </c>
    </row>
    <row r="333" spans="1:7" ht="12.75">
      <c r="A333" s="461" t="s">
        <v>77</v>
      </c>
      <c r="B333" s="461"/>
      <c r="C333" s="30" t="s">
        <v>76</v>
      </c>
      <c r="D333" s="42">
        <v>1050</v>
      </c>
      <c r="E333" s="32">
        <v>0.2</v>
      </c>
      <c r="F333" s="32">
        <v>1</v>
      </c>
      <c r="G333" s="32">
        <f t="shared" si="6"/>
        <v>210</v>
      </c>
    </row>
    <row r="334" spans="1:7" ht="12.75">
      <c r="A334" s="461" t="s">
        <v>72</v>
      </c>
      <c r="B334" s="461"/>
      <c r="C334" s="30" t="s">
        <v>17</v>
      </c>
      <c r="D334" s="42">
        <v>3500</v>
      </c>
      <c r="E334" s="32">
        <v>3</v>
      </c>
      <c r="F334" s="32">
        <v>1</v>
      </c>
      <c r="G334" s="32">
        <f t="shared" si="6"/>
        <v>10500</v>
      </c>
    </row>
    <row r="335" spans="1:7" ht="12.75">
      <c r="A335" s="461" t="s">
        <v>73</v>
      </c>
      <c r="B335" s="461"/>
      <c r="C335" s="30" t="s">
        <v>4</v>
      </c>
      <c r="D335" s="42">
        <v>550</v>
      </c>
      <c r="E335" s="32">
        <v>3</v>
      </c>
      <c r="F335" s="32">
        <v>1</v>
      </c>
      <c r="G335" s="32">
        <f t="shared" si="6"/>
        <v>1650</v>
      </c>
    </row>
    <row r="336" spans="1:7" ht="12.75">
      <c r="A336" s="461" t="s">
        <v>74</v>
      </c>
      <c r="B336" s="461"/>
      <c r="C336" s="30" t="s">
        <v>17</v>
      </c>
      <c r="D336" s="42">
        <v>3600</v>
      </c>
      <c r="E336" s="32">
        <v>3</v>
      </c>
      <c r="F336" s="32">
        <v>1</v>
      </c>
      <c r="G336" s="32">
        <f t="shared" si="6"/>
        <v>10800</v>
      </c>
    </row>
    <row r="337" spans="1:7" ht="12.75">
      <c r="A337" s="461" t="s">
        <v>75</v>
      </c>
      <c r="B337" s="461"/>
      <c r="C337" s="30" t="s">
        <v>17</v>
      </c>
      <c r="D337" s="42">
        <v>2600</v>
      </c>
      <c r="E337" s="32">
        <v>3</v>
      </c>
      <c r="F337" s="32">
        <v>1</v>
      </c>
      <c r="G337" s="32">
        <f t="shared" si="6"/>
        <v>7800</v>
      </c>
    </row>
    <row r="338" spans="1:7" ht="12.75">
      <c r="A338" s="461" t="s">
        <v>95</v>
      </c>
      <c r="B338" s="461"/>
      <c r="C338" s="30" t="s">
        <v>4</v>
      </c>
      <c r="D338" s="42">
        <v>45000</v>
      </c>
      <c r="E338" s="32">
        <v>1</v>
      </c>
      <c r="F338" s="32">
        <v>1</v>
      </c>
      <c r="G338" s="32">
        <f t="shared" si="6"/>
        <v>45000</v>
      </c>
    </row>
    <row r="339" spans="1:7" ht="12.75">
      <c r="A339" s="461" t="s">
        <v>78</v>
      </c>
      <c r="B339" s="461"/>
      <c r="C339" s="30" t="s">
        <v>4</v>
      </c>
      <c r="D339" s="42">
        <v>14000</v>
      </c>
      <c r="E339" s="32">
        <v>1</v>
      </c>
      <c r="F339" s="32">
        <v>1</v>
      </c>
      <c r="G339" s="32">
        <f t="shared" si="6"/>
        <v>14000</v>
      </c>
    </row>
    <row r="340" spans="1:7" ht="12.75">
      <c r="A340" s="461" t="s">
        <v>79</v>
      </c>
      <c r="B340" s="461"/>
      <c r="C340" s="30" t="s">
        <v>4</v>
      </c>
      <c r="D340" s="42">
        <v>35000</v>
      </c>
      <c r="E340" s="32">
        <v>1</v>
      </c>
      <c r="F340" s="32">
        <v>1</v>
      </c>
      <c r="G340" s="32">
        <f t="shared" si="6"/>
        <v>35000</v>
      </c>
    </row>
    <row r="341" spans="1:7" ht="12.75">
      <c r="A341" s="461" t="s">
        <v>80</v>
      </c>
      <c r="B341" s="461"/>
      <c r="C341" s="30" t="s">
        <v>4</v>
      </c>
      <c r="D341" s="42">
        <v>13500</v>
      </c>
      <c r="E341" s="32">
        <v>1</v>
      </c>
      <c r="F341" s="32">
        <v>1</v>
      </c>
      <c r="G341" s="32">
        <f t="shared" si="6"/>
        <v>13500</v>
      </c>
    </row>
    <row r="342" spans="1:7" ht="12.75">
      <c r="A342" s="461" t="s">
        <v>290</v>
      </c>
      <c r="B342" s="461"/>
      <c r="C342" s="30" t="s">
        <v>50</v>
      </c>
      <c r="D342" s="42" t="e">
        <f>+#REF!</f>
        <v>#REF!</v>
      </c>
      <c r="E342" s="32">
        <v>8</v>
      </c>
      <c r="F342" s="32">
        <v>1</v>
      </c>
      <c r="G342" s="32" t="e">
        <f t="shared" si="6"/>
        <v>#REF!</v>
      </c>
    </row>
    <row r="343" spans="1:7" ht="12.75">
      <c r="A343" s="461" t="s">
        <v>27</v>
      </c>
      <c r="B343" s="461"/>
      <c r="C343" s="30" t="s">
        <v>50</v>
      </c>
      <c r="D343" s="42" t="e">
        <f>+#REF!</f>
        <v>#REF!</v>
      </c>
      <c r="E343" s="32">
        <v>8</v>
      </c>
      <c r="F343" s="32">
        <v>1</v>
      </c>
      <c r="G343" s="32" t="e">
        <f t="shared" si="6"/>
        <v>#REF!</v>
      </c>
    </row>
    <row r="344" spans="1:7" ht="13.5" customHeight="1">
      <c r="A344" s="461" t="s">
        <v>55</v>
      </c>
      <c r="B344" s="461"/>
      <c r="C344" s="30" t="s">
        <v>50</v>
      </c>
      <c r="D344" s="42" t="e">
        <f>+D322</f>
        <v>#REF!</v>
      </c>
      <c r="E344" s="32">
        <v>0.65</v>
      </c>
      <c r="F344" s="32">
        <v>1</v>
      </c>
      <c r="G344" s="32" t="e">
        <f t="shared" si="6"/>
        <v>#REF!</v>
      </c>
    </row>
    <row r="345" spans="1:7" ht="12.75">
      <c r="A345" s="461" t="s">
        <v>66</v>
      </c>
      <c r="B345" s="461"/>
      <c r="C345" s="30" t="s">
        <v>4</v>
      </c>
      <c r="D345" s="42" t="e">
        <f>+G344*0.1</f>
        <v>#REF!</v>
      </c>
      <c r="E345" s="32">
        <v>1</v>
      </c>
      <c r="F345" s="32">
        <v>1</v>
      </c>
      <c r="G345" s="32" t="e">
        <f t="shared" si="6"/>
        <v>#REF!</v>
      </c>
    </row>
    <row r="346" spans="1:7" ht="12.75">
      <c r="A346" s="37"/>
      <c r="B346" s="37"/>
      <c r="C346" s="37"/>
      <c r="D346" s="34"/>
      <c r="E346" s="161" t="s">
        <v>56</v>
      </c>
      <c r="F346" s="162" t="e">
        <f>SUM(G328:G345)</f>
        <v>#REF!</v>
      </c>
      <c r="G346" s="163" t="s">
        <v>70</v>
      </c>
    </row>
    <row r="347" spans="1:7" ht="12.75">
      <c r="A347" s="37"/>
      <c r="B347" s="37"/>
      <c r="C347" s="37"/>
      <c r="D347" s="34"/>
      <c r="E347" s="34"/>
      <c r="F347" s="35"/>
      <c r="G347" s="36"/>
    </row>
    <row r="348" spans="1:7" ht="12.75">
      <c r="A348" s="467" t="s">
        <v>336</v>
      </c>
      <c r="B348" s="468"/>
      <c r="C348" s="468"/>
      <c r="D348" s="468"/>
      <c r="E348" s="468"/>
      <c r="F348" s="468"/>
      <c r="G348" s="469"/>
    </row>
    <row r="349" spans="1:7" s="159" customFormat="1" ht="12.75">
      <c r="A349" s="463" t="s">
        <v>81</v>
      </c>
      <c r="B349" s="463"/>
      <c r="C349" s="156" t="s">
        <v>4</v>
      </c>
      <c r="D349" s="156" t="s">
        <v>53</v>
      </c>
      <c r="E349" s="464" t="s">
        <v>8</v>
      </c>
      <c r="F349" s="464"/>
      <c r="G349" s="156" t="s">
        <v>6</v>
      </c>
    </row>
    <row r="350" spans="1:7" ht="12.75">
      <c r="A350" s="31" t="s">
        <v>82</v>
      </c>
      <c r="B350" s="31"/>
      <c r="C350" s="30" t="s">
        <v>4</v>
      </c>
      <c r="D350" s="42">
        <v>6897</v>
      </c>
      <c r="E350" s="32">
        <v>1</v>
      </c>
      <c r="F350" s="32">
        <v>1</v>
      </c>
      <c r="G350" s="32">
        <f aca="true" t="shared" si="7" ref="G350:G358">D350*E350</f>
        <v>6897</v>
      </c>
    </row>
    <row r="351" spans="1:7" ht="12.75">
      <c r="A351" s="31" t="s">
        <v>83</v>
      </c>
      <c r="B351" s="31"/>
      <c r="C351" s="30" t="s">
        <v>4</v>
      </c>
      <c r="D351" s="42">
        <v>18049</v>
      </c>
      <c r="E351" s="32">
        <v>1</v>
      </c>
      <c r="F351" s="32">
        <v>1</v>
      </c>
      <c r="G351" s="32">
        <f t="shared" si="7"/>
        <v>18049</v>
      </c>
    </row>
    <row r="352" spans="1:7" ht="12.75">
      <c r="A352" s="31" t="s">
        <v>84</v>
      </c>
      <c r="B352" s="31"/>
      <c r="C352" s="30" t="s">
        <v>4</v>
      </c>
      <c r="D352" s="42">
        <v>1481</v>
      </c>
      <c r="E352" s="32">
        <v>2</v>
      </c>
      <c r="F352" s="32">
        <v>1</v>
      </c>
      <c r="G352" s="32">
        <f t="shared" si="7"/>
        <v>2962</v>
      </c>
    </row>
    <row r="353" spans="1:7" ht="12.75">
      <c r="A353" s="461" t="s">
        <v>85</v>
      </c>
      <c r="B353" s="461"/>
      <c r="C353" s="30" t="s">
        <v>4</v>
      </c>
      <c r="D353" s="42">
        <v>12000</v>
      </c>
      <c r="E353" s="32">
        <v>1</v>
      </c>
      <c r="F353" s="32">
        <v>1</v>
      </c>
      <c r="G353" s="32">
        <f t="shared" si="7"/>
        <v>12000</v>
      </c>
    </row>
    <row r="354" spans="1:7" ht="12.75">
      <c r="A354" s="461" t="s">
        <v>86</v>
      </c>
      <c r="B354" s="461"/>
      <c r="C354" s="30" t="s">
        <v>4</v>
      </c>
      <c r="D354" s="42">
        <v>95000</v>
      </c>
      <c r="E354" s="32">
        <v>1</v>
      </c>
      <c r="F354" s="32">
        <v>1</v>
      </c>
      <c r="G354" s="32">
        <f t="shared" si="7"/>
        <v>95000</v>
      </c>
    </row>
    <row r="355" spans="1:7" ht="12.75">
      <c r="A355" s="461" t="s">
        <v>87</v>
      </c>
      <c r="B355" s="461"/>
      <c r="C355" s="30" t="s">
        <v>17</v>
      </c>
      <c r="D355" s="42">
        <v>1216</v>
      </c>
      <c r="E355" s="32">
        <v>6</v>
      </c>
      <c r="F355" s="32">
        <v>1</v>
      </c>
      <c r="G355" s="32">
        <f t="shared" si="7"/>
        <v>7296</v>
      </c>
    </row>
    <row r="356" spans="1:7" ht="12.75">
      <c r="A356" s="461" t="s">
        <v>88</v>
      </c>
      <c r="B356" s="461"/>
      <c r="C356" s="30" t="s">
        <v>4</v>
      </c>
      <c r="D356" s="42">
        <v>12500</v>
      </c>
      <c r="E356" s="32">
        <v>1</v>
      </c>
      <c r="F356" s="32">
        <v>1</v>
      </c>
      <c r="G356" s="32">
        <f t="shared" si="7"/>
        <v>12500</v>
      </c>
    </row>
    <row r="357" spans="1:7" ht="12.75">
      <c r="A357" s="461" t="s">
        <v>55</v>
      </c>
      <c r="B357" s="461"/>
      <c r="C357" s="30" t="s">
        <v>50</v>
      </c>
      <c r="D357" s="42" t="e">
        <f>+#REF!</f>
        <v>#REF!</v>
      </c>
      <c r="E357" s="32">
        <v>1</v>
      </c>
      <c r="F357" s="32">
        <v>1</v>
      </c>
      <c r="G357" s="32" t="e">
        <f t="shared" si="7"/>
        <v>#REF!</v>
      </c>
    </row>
    <row r="358" spans="1:7" ht="12.75">
      <c r="A358" s="461" t="s">
        <v>65</v>
      </c>
      <c r="B358" s="461"/>
      <c r="C358" s="30" t="s">
        <v>4</v>
      </c>
      <c r="D358" s="42" t="e">
        <f>+G357*0.1</f>
        <v>#REF!</v>
      </c>
      <c r="E358" s="32">
        <v>1</v>
      </c>
      <c r="F358" s="32">
        <v>1</v>
      </c>
      <c r="G358" s="32" t="e">
        <f t="shared" si="7"/>
        <v>#REF!</v>
      </c>
    </row>
    <row r="359" spans="1:7" ht="12.75">
      <c r="A359" s="37"/>
      <c r="B359" s="37"/>
      <c r="C359" s="37"/>
      <c r="D359" s="34"/>
      <c r="E359" s="161" t="s">
        <v>56</v>
      </c>
      <c r="F359" s="162" t="e">
        <f>SUM(G350:G358)</f>
        <v>#REF!</v>
      </c>
      <c r="G359" s="163" t="s">
        <v>70</v>
      </c>
    </row>
    <row r="360" spans="1:7" ht="12.75">
      <c r="A360" s="37"/>
      <c r="B360" s="37"/>
      <c r="C360" s="37"/>
      <c r="D360" s="34"/>
      <c r="E360" s="34"/>
      <c r="F360" s="35"/>
      <c r="G360" s="36"/>
    </row>
    <row r="361" spans="1:7" ht="12.75">
      <c r="A361" s="180" t="s">
        <v>337</v>
      </c>
      <c r="B361" s="33"/>
      <c r="C361" s="33"/>
      <c r="D361" s="33"/>
      <c r="E361" s="181"/>
      <c r="F361" s="181"/>
      <c r="G361" s="181"/>
    </row>
    <row r="362" spans="1:7" s="159" customFormat="1" ht="12.75">
      <c r="A362" s="463" t="s">
        <v>81</v>
      </c>
      <c r="B362" s="463"/>
      <c r="C362" s="156" t="s">
        <v>4</v>
      </c>
      <c r="D362" s="156" t="s">
        <v>53</v>
      </c>
      <c r="E362" s="464" t="s">
        <v>8</v>
      </c>
      <c r="F362" s="464"/>
      <c r="G362" s="156" t="s">
        <v>6</v>
      </c>
    </row>
    <row r="363" spans="1:7" ht="12.75">
      <c r="A363" s="461" t="s">
        <v>454</v>
      </c>
      <c r="B363" s="461"/>
      <c r="C363" s="30" t="s">
        <v>4</v>
      </c>
      <c r="D363" s="145">
        <v>92000</v>
      </c>
      <c r="E363" s="32">
        <v>1</v>
      </c>
      <c r="F363" s="32">
        <v>1</v>
      </c>
      <c r="G363" s="32">
        <f aca="true" t="shared" si="8" ref="G363:G368">D363*E363</f>
        <v>92000</v>
      </c>
    </row>
    <row r="364" spans="1:7" ht="12.75">
      <c r="A364" s="461" t="s">
        <v>455</v>
      </c>
      <c r="B364" s="461"/>
      <c r="C364" s="30" t="s">
        <v>166</v>
      </c>
      <c r="D364" s="145">
        <v>3215</v>
      </c>
      <c r="E364" s="32">
        <v>0.05</v>
      </c>
      <c r="F364" s="32">
        <v>1</v>
      </c>
      <c r="G364" s="32">
        <f t="shared" si="8"/>
        <v>160.75</v>
      </c>
    </row>
    <row r="365" spans="1:7" ht="12.75">
      <c r="A365" s="461" t="s">
        <v>456</v>
      </c>
      <c r="B365" s="461"/>
      <c r="C365" s="30" t="s">
        <v>166</v>
      </c>
      <c r="D365" s="145">
        <v>1714</v>
      </c>
      <c r="E365" s="32">
        <v>0.05</v>
      </c>
      <c r="F365" s="32">
        <v>1</v>
      </c>
      <c r="G365" s="32">
        <f t="shared" si="8"/>
        <v>85.7</v>
      </c>
    </row>
    <row r="366" spans="1:7" ht="12.75">
      <c r="A366" s="461" t="s">
        <v>457</v>
      </c>
      <c r="B366" s="461"/>
      <c r="C366" s="30" t="s">
        <v>4</v>
      </c>
      <c r="D366" s="145">
        <v>600</v>
      </c>
      <c r="E366" s="32">
        <v>2</v>
      </c>
      <c r="F366" s="32">
        <v>1</v>
      </c>
      <c r="G366" s="32">
        <f t="shared" si="8"/>
        <v>1200</v>
      </c>
    </row>
    <row r="367" spans="1:7" ht="12.75">
      <c r="A367" s="461" t="str">
        <f>+A357</f>
        <v>CUADRILLA 1-0-2</v>
      </c>
      <c r="B367" s="461"/>
      <c r="C367" s="30" t="s">
        <v>50</v>
      </c>
      <c r="D367" s="42" t="e">
        <f>+D357</f>
        <v>#REF!</v>
      </c>
      <c r="E367" s="32">
        <v>0.6</v>
      </c>
      <c r="F367" s="32">
        <v>1</v>
      </c>
      <c r="G367" s="32" t="e">
        <f t="shared" si="8"/>
        <v>#REF!</v>
      </c>
    </row>
    <row r="368" spans="1:7" ht="12.75">
      <c r="A368" s="461" t="s">
        <v>65</v>
      </c>
      <c r="B368" s="461"/>
      <c r="C368" s="30" t="s">
        <v>4</v>
      </c>
      <c r="D368" s="42" t="e">
        <f>+G367*0.1</f>
        <v>#REF!</v>
      </c>
      <c r="E368" s="32">
        <v>1</v>
      </c>
      <c r="F368" s="32">
        <v>1</v>
      </c>
      <c r="G368" s="32" t="e">
        <f t="shared" si="8"/>
        <v>#REF!</v>
      </c>
    </row>
    <row r="369" spans="1:7" ht="12.75">
      <c r="A369" s="37"/>
      <c r="B369" s="37"/>
      <c r="C369" s="37"/>
      <c r="D369" s="34"/>
      <c r="E369" s="161" t="s">
        <v>56</v>
      </c>
      <c r="F369" s="162" t="e">
        <f>SUM(G363:G368)</f>
        <v>#REF!</v>
      </c>
      <c r="G369" s="163" t="s">
        <v>70</v>
      </c>
    </row>
    <row r="370" spans="1:7" ht="12.75">
      <c r="A370" s="37"/>
      <c r="B370" s="37"/>
      <c r="C370" s="37"/>
      <c r="D370" s="34"/>
      <c r="E370" s="34"/>
      <c r="F370" s="35"/>
      <c r="G370" s="36"/>
    </row>
    <row r="371" spans="1:7" ht="12.75">
      <c r="A371" s="467" t="s">
        <v>338</v>
      </c>
      <c r="B371" s="468"/>
      <c r="C371" s="468"/>
      <c r="D371" s="468"/>
      <c r="E371" s="468"/>
      <c r="F371" s="468"/>
      <c r="G371" s="469"/>
    </row>
    <row r="372" spans="1:7" s="159" customFormat="1" ht="12.75">
      <c r="A372" s="463" t="s">
        <v>81</v>
      </c>
      <c r="B372" s="463"/>
      <c r="C372" s="156" t="s">
        <v>4</v>
      </c>
      <c r="D372" s="156" t="s">
        <v>53</v>
      </c>
      <c r="E372" s="464" t="s">
        <v>8</v>
      </c>
      <c r="F372" s="464"/>
      <c r="G372" s="156" t="s">
        <v>6</v>
      </c>
    </row>
    <row r="373" spans="1:7" ht="12.75">
      <c r="A373" s="461" t="s">
        <v>137</v>
      </c>
      <c r="B373" s="461"/>
      <c r="C373" s="30" t="s">
        <v>50</v>
      </c>
      <c r="D373" s="44" t="e">
        <f>+#REF!</f>
        <v>#REF!</v>
      </c>
      <c r="E373" s="32">
        <v>0.2</v>
      </c>
      <c r="F373" s="45">
        <v>1</v>
      </c>
      <c r="G373" s="40" t="e">
        <f>D373*E373</f>
        <v>#REF!</v>
      </c>
    </row>
    <row r="374" spans="1:7" ht="12.75">
      <c r="A374" s="461" t="s">
        <v>9</v>
      </c>
      <c r="B374" s="461"/>
      <c r="C374" s="30" t="str">
        <f>+C130</f>
        <v>UND</v>
      </c>
      <c r="D374" s="44" t="e">
        <f>+G373*0.1</f>
        <v>#REF!</v>
      </c>
      <c r="E374" s="32">
        <v>1</v>
      </c>
      <c r="F374" s="45">
        <v>1</v>
      </c>
      <c r="G374" s="40" t="e">
        <f>D374*E374</f>
        <v>#REF!</v>
      </c>
    </row>
    <row r="375" spans="1:7" ht="12.75">
      <c r="A375" s="461" t="s">
        <v>335</v>
      </c>
      <c r="B375" s="461"/>
      <c r="C375" s="30" t="s">
        <v>4</v>
      </c>
      <c r="D375" s="44">
        <v>17000</v>
      </c>
      <c r="E375" s="32">
        <v>1</v>
      </c>
      <c r="F375" s="45">
        <v>1</v>
      </c>
      <c r="G375" s="40">
        <f>D375*E375</f>
        <v>17000</v>
      </c>
    </row>
    <row r="376" spans="1:7" ht="12.75">
      <c r="A376" s="461" t="s">
        <v>136</v>
      </c>
      <c r="B376" s="461"/>
      <c r="C376" s="30" t="s">
        <v>12</v>
      </c>
      <c r="D376" s="44" t="e">
        <f>+#REF!</f>
        <v>#REF!</v>
      </c>
      <c r="E376" s="32">
        <v>0.1</v>
      </c>
      <c r="F376" s="45">
        <v>1</v>
      </c>
      <c r="G376" s="40" t="e">
        <f>D376*E376</f>
        <v>#REF!</v>
      </c>
    </row>
    <row r="377" spans="1:7" ht="12.75">
      <c r="A377" s="37"/>
      <c r="B377" s="37"/>
      <c r="C377" s="37"/>
      <c r="D377" s="34"/>
      <c r="E377" s="161" t="s">
        <v>56</v>
      </c>
      <c r="F377" s="162" t="e">
        <f>SUM(G371:G376)</f>
        <v>#REF!</v>
      </c>
      <c r="G377" s="163" t="s">
        <v>138</v>
      </c>
    </row>
    <row r="378" spans="1:7" ht="15" customHeight="1">
      <c r="A378" s="37"/>
      <c r="B378" s="37"/>
      <c r="C378" s="37"/>
      <c r="D378" s="34"/>
      <c r="E378" s="34"/>
      <c r="F378" s="35"/>
      <c r="G378" s="36"/>
    </row>
    <row r="379" spans="1:7" ht="15" customHeight="1">
      <c r="A379" s="467" t="s">
        <v>340</v>
      </c>
      <c r="B379" s="468"/>
      <c r="C379" s="468"/>
      <c r="D379" s="468"/>
      <c r="E379" s="468"/>
      <c r="F379" s="468"/>
      <c r="G379" s="469"/>
    </row>
    <row r="380" spans="1:7" ht="15" customHeight="1">
      <c r="A380" s="464" t="s">
        <v>3</v>
      </c>
      <c r="B380" s="464"/>
      <c r="C380" s="156" t="s">
        <v>4</v>
      </c>
      <c r="D380" s="156" t="s">
        <v>53</v>
      </c>
      <c r="E380" s="464" t="s">
        <v>8</v>
      </c>
      <c r="F380" s="464"/>
      <c r="G380" s="156" t="s">
        <v>6</v>
      </c>
    </row>
    <row r="381" spans="1:7" ht="15" customHeight="1">
      <c r="A381" s="466" t="s">
        <v>54</v>
      </c>
      <c r="B381" s="466"/>
      <c r="C381" s="30" t="s">
        <v>50</v>
      </c>
      <c r="D381" s="38" t="e">
        <f>+#REF!</f>
        <v>#REF!</v>
      </c>
      <c r="E381" s="164">
        <v>0.08</v>
      </c>
      <c r="F381" s="165">
        <v>1</v>
      </c>
      <c r="G381" s="32" t="e">
        <f>D381*E381</f>
        <v>#REF!</v>
      </c>
    </row>
    <row r="382" spans="1:7" ht="15" customHeight="1">
      <c r="A382" s="466" t="s">
        <v>55</v>
      </c>
      <c r="B382" s="466"/>
      <c r="C382" s="30" t="s">
        <v>50</v>
      </c>
      <c r="D382" s="38" t="e">
        <f>+#REF!</f>
        <v>#REF!</v>
      </c>
      <c r="E382" s="164">
        <v>0.08</v>
      </c>
      <c r="F382" s="165">
        <v>1</v>
      </c>
      <c r="G382" s="32" t="e">
        <f>D382*E382</f>
        <v>#REF!</v>
      </c>
    </row>
    <row r="383" spans="1:7" ht="15" customHeight="1">
      <c r="A383" s="466" t="s">
        <v>51</v>
      </c>
      <c r="B383" s="466"/>
      <c r="C383" s="142" t="s">
        <v>7</v>
      </c>
      <c r="D383" s="39" t="e">
        <f>+#REF!</f>
        <v>#REF!</v>
      </c>
      <c r="E383" s="165">
        <v>0.07</v>
      </c>
      <c r="F383" s="165">
        <v>1</v>
      </c>
      <c r="G383" s="32" t="e">
        <f>D383*E383</f>
        <v>#REF!</v>
      </c>
    </row>
    <row r="384" spans="1:7" ht="15" customHeight="1">
      <c r="A384" s="466" t="s">
        <v>52</v>
      </c>
      <c r="B384" s="466"/>
      <c r="C384" s="142" t="s">
        <v>4</v>
      </c>
      <c r="D384" s="40" t="e">
        <f>+#REF!</f>
        <v>#REF!</v>
      </c>
      <c r="E384" s="165">
        <v>0.5</v>
      </c>
      <c r="F384" s="165">
        <v>1</v>
      </c>
      <c r="G384" s="32" t="e">
        <f>D384*E384</f>
        <v>#REF!</v>
      </c>
    </row>
    <row r="385" spans="1:7" ht="15" customHeight="1">
      <c r="A385" s="37"/>
      <c r="B385" s="37"/>
      <c r="C385" s="37"/>
      <c r="D385" s="34"/>
      <c r="E385" s="161" t="s">
        <v>56</v>
      </c>
      <c r="F385" s="162" t="e">
        <f>SUM(G381:G384)</f>
        <v>#REF!</v>
      </c>
      <c r="G385" s="163" t="s">
        <v>57</v>
      </c>
    </row>
    <row r="386" spans="1:7" ht="15" customHeight="1">
      <c r="A386" s="37"/>
      <c r="B386" s="37"/>
      <c r="C386" s="37"/>
      <c r="D386" s="34"/>
      <c r="E386" s="34"/>
      <c r="F386" s="35"/>
      <c r="G386" s="36"/>
    </row>
    <row r="387" spans="1:7" ht="15" customHeight="1">
      <c r="A387" s="467" t="s">
        <v>341</v>
      </c>
      <c r="B387" s="468"/>
      <c r="C387" s="468"/>
      <c r="D387" s="468"/>
      <c r="E387" s="468"/>
      <c r="F387" s="468"/>
      <c r="G387" s="469"/>
    </row>
    <row r="388" spans="1:7" ht="15" customHeight="1">
      <c r="A388" s="464" t="s">
        <v>3</v>
      </c>
      <c r="B388" s="464"/>
      <c r="C388" s="156" t="s">
        <v>4</v>
      </c>
      <c r="D388" s="156" t="s">
        <v>53</v>
      </c>
      <c r="E388" s="464" t="s">
        <v>8</v>
      </c>
      <c r="F388" s="464"/>
      <c r="G388" s="156" t="s">
        <v>6</v>
      </c>
    </row>
    <row r="389" spans="1:7" ht="15" customHeight="1">
      <c r="A389" s="466" t="s">
        <v>58</v>
      </c>
      <c r="B389" s="466"/>
      <c r="C389" s="30" t="s">
        <v>50</v>
      </c>
      <c r="D389" s="38" t="e">
        <f>+#REF!</f>
        <v>#REF!</v>
      </c>
      <c r="E389" s="164">
        <v>0.13</v>
      </c>
      <c r="F389" s="165">
        <v>1</v>
      </c>
      <c r="G389" s="32" t="e">
        <f>D389*E389</f>
        <v>#REF!</v>
      </c>
    </row>
    <row r="390" spans="1:7" ht="15" customHeight="1">
      <c r="A390" s="466" t="s">
        <v>9</v>
      </c>
      <c r="B390" s="466"/>
      <c r="C390" s="30" t="s">
        <v>4</v>
      </c>
      <c r="D390" s="38" t="e">
        <f>+G389*0.1</f>
        <v>#REF!</v>
      </c>
      <c r="E390" s="164">
        <v>1</v>
      </c>
      <c r="F390" s="165">
        <v>1</v>
      </c>
      <c r="G390" s="32" t="e">
        <f>D390*E390</f>
        <v>#REF!</v>
      </c>
    </row>
    <row r="391" spans="1:7" ht="15" customHeight="1">
      <c r="A391" s="37"/>
      <c r="B391" s="37"/>
      <c r="C391" s="37"/>
      <c r="D391" s="34"/>
      <c r="E391" s="161" t="s">
        <v>56</v>
      </c>
      <c r="F391" s="162" t="e">
        <f>SUM(G389:G390)</f>
        <v>#REF!</v>
      </c>
      <c r="G391" s="163" t="s">
        <v>60</v>
      </c>
    </row>
    <row r="392" spans="1:7" ht="15" customHeight="1">
      <c r="A392" s="37"/>
      <c r="B392" s="37"/>
      <c r="C392" s="37"/>
      <c r="D392" s="37"/>
      <c r="E392" s="37"/>
      <c r="F392" s="37"/>
      <c r="G392" s="37"/>
    </row>
    <row r="393" spans="1:7" ht="15" customHeight="1">
      <c r="A393" s="462" t="s">
        <v>342</v>
      </c>
      <c r="B393" s="462"/>
      <c r="C393" s="462"/>
      <c r="D393" s="462"/>
      <c r="E393" s="462"/>
      <c r="F393" s="462"/>
      <c r="G393" s="462"/>
    </row>
    <row r="394" spans="1:7" ht="15" customHeight="1">
      <c r="A394" s="157" t="s">
        <v>2</v>
      </c>
      <c r="B394" s="158"/>
      <c r="C394" s="33"/>
      <c r="D394" s="33"/>
      <c r="E394" s="33"/>
      <c r="F394" s="33"/>
      <c r="G394" s="33"/>
    </row>
    <row r="395" spans="1:7" ht="15" customHeight="1">
      <c r="A395" s="464" t="s">
        <v>3</v>
      </c>
      <c r="B395" s="464"/>
      <c r="C395" s="156" t="s">
        <v>4</v>
      </c>
      <c r="D395" s="156" t="s">
        <v>53</v>
      </c>
      <c r="E395" s="464" t="s">
        <v>8</v>
      </c>
      <c r="F395" s="464"/>
      <c r="G395" s="156" t="s">
        <v>6</v>
      </c>
    </row>
    <row r="396" spans="1:7" ht="15" customHeight="1">
      <c r="A396" s="466" t="s">
        <v>58</v>
      </c>
      <c r="B396" s="466"/>
      <c r="C396" s="30" t="s">
        <v>50</v>
      </c>
      <c r="D396" s="38" t="e">
        <f>+D389</f>
        <v>#REF!</v>
      </c>
      <c r="E396" s="165">
        <v>0.18</v>
      </c>
      <c r="F396" s="165">
        <v>1</v>
      </c>
      <c r="G396" s="32" t="e">
        <f>D396*E396</f>
        <v>#REF!</v>
      </c>
    </row>
    <row r="397" spans="1:7" ht="15" customHeight="1">
      <c r="A397" s="466" t="str">
        <f>+A390</f>
        <v>HERRAMIENTA MENOR</v>
      </c>
      <c r="B397" s="466"/>
      <c r="C397" s="30" t="s">
        <v>4</v>
      </c>
      <c r="D397" s="38" t="e">
        <f>+G396*0.1</f>
        <v>#REF!</v>
      </c>
      <c r="E397" s="164">
        <v>1</v>
      </c>
      <c r="F397" s="165">
        <v>1</v>
      </c>
      <c r="G397" s="32" t="e">
        <f>D397*E397</f>
        <v>#REF!</v>
      </c>
    </row>
    <row r="398" spans="1:7" ht="15" customHeight="1">
      <c r="A398" s="37"/>
      <c r="B398" s="37"/>
      <c r="C398" s="37"/>
      <c r="D398" s="34"/>
      <c r="E398" s="161" t="s">
        <v>56</v>
      </c>
      <c r="F398" s="162" t="e">
        <f>SUM(G396:G397)</f>
        <v>#REF!</v>
      </c>
      <c r="G398" s="163" t="s">
        <v>60</v>
      </c>
    </row>
    <row r="399" spans="1:7" ht="15" customHeight="1">
      <c r="A399" s="37"/>
      <c r="B399" s="37"/>
      <c r="C399" s="37"/>
      <c r="D399" s="34"/>
      <c r="E399" s="34"/>
      <c r="F399" s="35"/>
      <c r="G399" s="36"/>
    </row>
    <row r="400" spans="1:7" ht="15" customHeight="1">
      <c r="A400" s="467" t="s">
        <v>343</v>
      </c>
      <c r="B400" s="468"/>
      <c r="C400" s="468"/>
      <c r="D400" s="468"/>
      <c r="E400" s="468"/>
      <c r="F400" s="468"/>
      <c r="G400" s="469"/>
    </row>
    <row r="401" spans="1:7" ht="15" customHeight="1">
      <c r="A401" s="463" t="s">
        <v>81</v>
      </c>
      <c r="B401" s="463"/>
      <c r="C401" s="156" t="s">
        <v>4</v>
      </c>
      <c r="D401" s="156" t="s">
        <v>53</v>
      </c>
      <c r="E401" s="464" t="s">
        <v>8</v>
      </c>
      <c r="F401" s="464"/>
      <c r="G401" s="156" t="s">
        <v>6</v>
      </c>
    </row>
    <row r="402" spans="1:7" ht="15" customHeight="1">
      <c r="A402" s="461" t="s">
        <v>206</v>
      </c>
      <c r="B402" s="461"/>
      <c r="C402" s="146" t="s">
        <v>19</v>
      </c>
      <c r="D402" s="147">
        <v>2500</v>
      </c>
      <c r="E402" s="165">
        <v>2.1</v>
      </c>
      <c r="F402" s="166">
        <v>1</v>
      </c>
      <c r="G402" s="148">
        <f aca="true" t="shared" si="9" ref="G402:G407">+D402*E402</f>
        <v>5250</v>
      </c>
    </row>
    <row r="403" spans="1:7" ht="15" customHeight="1">
      <c r="A403" s="461" t="s">
        <v>208</v>
      </c>
      <c r="B403" s="461"/>
      <c r="C403" s="146" t="s">
        <v>4</v>
      </c>
      <c r="D403" s="160" t="e">
        <f>+#REF!</f>
        <v>#REF!</v>
      </c>
      <c r="E403" s="165">
        <v>1</v>
      </c>
      <c r="F403" s="166">
        <v>1</v>
      </c>
      <c r="G403" s="148" t="e">
        <f t="shared" si="9"/>
        <v>#REF!</v>
      </c>
    </row>
    <row r="404" spans="1:7" ht="15" customHeight="1">
      <c r="A404" s="461" t="s">
        <v>202</v>
      </c>
      <c r="B404" s="461"/>
      <c r="C404" s="146" t="s">
        <v>50</v>
      </c>
      <c r="D404" s="145" t="e">
        <f>+D389</f>
        <v>#REF!</v>
      </c>
      <c r="E404" s="165">
        <v>0.2</v>
      </c>
      <c r="F404" s="166">
        <v>1</v>
      </c>
      <c r="G404" s="148" t="e">
        <f t="shared" si="9"/>
        <v>#REF!</v>
      </c>
    </row>
    <row r="405" spans="1:7" ht="15" customHeight="1">
      <c r="A405" s="461" t="s">
        <v>9</v>
      </c>
      <c r="B405" s="461"/>
      <c r="C405" s="146" t="s">
        <v>4</v>
      </c>
      <c r="D405" s="145" t="e">
        <f>+G404*0.1</f>
        <v>#REF!</v>
      </c>
      <c r="E405" s="165">
        <v>1</v>
      </c>
      <c r="F405" s="166">
        <v>1</v>
      </c>
      <c r="G405" s="148" t="e">
        <f t="shared" si="9"/>
        <v>#REF!</v>
      </c>
    </row>
    <row r="406" spans="1:7" ht="15" customHeight="1">
      <c r="A406" s="461" t="s">
        <v>207</v>
      </c>
      <c r="B406" s="461"/>
      <c r="C406" s="146" t="s">
        <v>4</v>
      </c>
      <c r="D406" s="145" t="e">
        <f>+#REF!</f>
        <v>#REF!</v>
      </c>
      <c r="E406" s="165">
        <v>0.5</v>
      </c>
      <c r="F406" s="166">
        <v>1</v>
      </c>
      <c r="G406" s="148" t="e">
        <f t="shared" si="9"/>
        <v>#REF!</v>
      </c>
    </row>
    <row r="407" spans="1:7" ht="15" customHeight="1">
      <c r="A407" s="461" t="s">
        <v>20</v>
      </c>
      <c r="B407" s="461"/>
      <c r="C407" s="146" t="s">
        <v>14</v>
      </c>
      <c r="D407" s="145">
        <f>+'apu acueducto'!D1179</f>
        <v>17000</v>
      </c>
      <c r="E407" s="165">
        <v>0.05</v>
      </c>
      <c r="F407" s="166">
        <v>1</v>
      </c>
      <c r="G407" s="148">
        <f t="shared" si="9"/>
        <v>850</v>
      </c>
    </row>
    <row r="408" spans="1:7" ht="15" customHeight="1">
      <c r="A408" s="465"/>
      <c r="B408" s="465"/>
      <c r="C408" s="154"/>
      <c r="D408" s="34"/>
      <c r="E408" s="167" t="s">
        <v>56</v>
      </c>
      <c r="F408" s="162" t="e">
        <f>SUM(G402:G407)</f>
        <v>#REF!</v>
      </c>
      <c r="G408" s="163" t="s">
        <v>57</v>
      </c>
    </row>
    <row r="409" spans="1:7" ht="15" customHeight="1">
      <c r="A409" s="37"/>
      <c r="B409" s="37"/>
      <c r="C409" s="37"/>
      <c r="D409" s="34"/>
      <c r="E409" s="34"/>
      <c r="F409" s="35"/>
      <c r="G409" s="36"/>
    </row>
    <row r="410" spans="1:7" ht="15" customHeight="1">
      <c r="A410" s="462" t="s">
        <v>344</v>
      </c>
      <c r="B410" s="462"/>
      <c r="C410" s="462"/>
      <c r="D410" s="462"/>
      <c r="E410" s="462"/>
      <c r="F410" s="462"/>
      <c r="G410" s="462"/>
    </row>
    <row r="411" spans="1:7" ht="15" customHeight="1">
      <c r="A411" s="463" t="s">
        <v>81</v>
      </c>
      <c r="B411" s="463"/>
      <c r="C411" s="156" t="s">
        <v>4</v>
      </c>
      <c r="D411" s="156" t="s">
        <v>53</v>
      </c>
      <c r="E411" s="464" t="s">
        <v>8</v>
      </c>
      <c r="F411" s="464"/>
      <c r="G411" s="156" t="s">
        <v>6</v>
      </c>
    </row>
    <row r="412" spans="1:7" ht="15" customHeight="1">
      <c r="A412" s="461" t="s">
        <v>108</v>
      </c>
      <c r="B412" s="461"/>
      <c r="C412" s="146" t="s">
        <v>4</v>
      </c>
      <c r="D412" s="147" t="e">
        <f>+#REF!</f>
        <v>#REF!</v>
      </c>
      <c r="E412" s="165">
        <v>70</v>
      </c>
      <c r="F412" s="166">
        <v>1</v>
      </c>
      <c r="G412" s="148" t="e">
        <f aca="true" t="shared" si="10" ref="G412:G417">+D412*E412</f>
        <v>#REF!</v>
      </c>
    </row>
    <row r="413" spans="1:7" ht="15" customHeight="1">
      <c r="A413" s="461" t="s">
        <v>201</v>
      </c>
      <c r="B413" s="461"/>
      <c r="C413" s="146" t="s">
        <v>19</v>
      </c>
      <c r="D413" s="160">
        <v>21000</v>
      </c>
      <c r="E413" s="165">
        <v>30</v>
      </c>
      <c r="F413" s="166">
        <v>1</v>
      </c>
      <c r="G413" s="148">
        <f t="shared" si="10"/>
        <v>630000</v>
      </c>
    </row>
    <row r="414" spans="1:7" ht="15" customHeight="1">
      <c r="A414" s="461" t="s">
        <v>202</v>
      </c>
      <c r="B414" s="461"/>
      <c r="C414" s="146" t="s">
        <v>50</v>
      </c>
      <c r="D414" s="145" t="e">
        <f>+D404</f>
        <v>#REF!</v>
      </c>
      <c r="E414" s="165">
        <v>42</v>
      </c>
      <c r="F414" s="166">
        <v>1</v>
      </c>
      <c r="G414" s="148" t="e">
        <f t="shared" si="10"/>
        <v>#REF!</v>
      </c>
    </row>
    <row r="415" spans="1:7" ht="15" customHeight="1">
      <c r="A415" s="461" t="s">
        <v>9</v>
      </c>
      <c r="B415" s="461"/>
      <c r="C415" s="146" t="s">
        <v>4</v>
      </c>
      <c r="D415" s="145" t="e">
        <f>+G414*0.1</f>
        <v>#REF!</v>
      </c>
      <c r="E415" s="165">
        <v>1</v>
      </c>
      <c r="F415" s="166">
        <v>1</v>
      </c>
      <c r="G415" s="148" t="e">
        <f t="shared" si="10"/>
        <v>#REF!</v>
      </c>
    </row>
    <row r="416" spans="1:7" ht="15" customHeight="1">
      <c r="A416" s="461" t="s">
        <v>203</v>
      </c>
      <c r="B416" s="461"/>
      <c r="C416" s="146" t="s">
        <v>4</v>
      </c>
      <c r="D416" s="145">
        <v>7500</v>
      </c>
      <c r="E416" s="165">
        <v>4</v>
      </c>
      <c r="F416" s="166">
        <v>1</v>
      </c>
      <c r="G416" s="148">
        <f t="shared" si="10"/>
        <v>30000</v>
      </c>
    </row>
    <row r="417" spans="1:7" ht="15" customHeight="1">
      <c r="A417" s="461" t="s">
        <v>204</v>
      </c>
      <c r="B417" s="461"/>
      <c r="C417" s="146" t="s">
        <v>48</v>
      </c>
      <c r="D417" s="145" t="e">
        <f>+#REF!</f>
        <v>#REF!</v>
      </c>
      <c r="E417" s="165">
        <v>40</v>
      </c>
      <c r="F417" s="166">
        <v>1</v>
      </c>
      <c r="G417" s="148" t="e">
        <f t="shared" si="10"/>
        <v>#REF!</v>
      </c>
    </row>
    <row r="418" spans="1:7" ht="15" customHeight="1">
      <c r="A418" s="465"/>
      <c r="B418" s="465"/>
      <c r="C418" s="154"/>
      <c r="D418" s="34"/>
      <c r="E418" s="167" t="s">
        <v>56</v>
      </c>
      <c r="F418" s="162" t="e">
        <f>SUM(G412:G417)</f>
        <v>#REF!</v>
      </c>
      <c r="G418" s="163" t="s">
        <v>70</v>
      </c>
    </row>
    <row r="419" spans="1:7" ht="15" customHeight="1">
      <c r="A419" s="37"/>
      <c r="B419" s="37"/>
      <c r="C419" s="37"/>
      <c r="D419" s="37"/>
      <c r="E419" s="37"/>
      <c r="F419" s="37"/>
      <c r="G419" s="37"/>
    </row>
    <row r="420" spans="1:7" ht="15" customHeight="1">
      <c r="A420" s="467" t="s">
        <v>345</v>
      </c>
      <c r="B420" s="468"/>
      <c r="C420" s="468"/>
      <c r="D420" s="468"/>
      <c r="E420" s="468"/>
      <c r="F420" s="468"/>
      <c r="G420" s="469"/>
    </row>
    <row r="421" spans="1:7" ht="15" customHeight="1">
      <c r="A421" s="463" t="s">
        <v>3</v>
      </c>
      <c r="B421" s="463"/>
      <c r="C421" s="156" t="s">
        <v>4</v>
      </c>
      <c r="D421" s="156" t="s">
        <v>53</v>
      </c>
      <c r="E421" s="156" t="s">
        <v>8</v>
      </c>
      <c r="F421" s="156"/>
      <c r="G421" s="156" t="s">
        <v>6</v>
      </c>
    </row>
    <row r="422" spans="1:7" ht="15" customHeight="1">
      <c r="A422" s="461" t="s">
        <v>58</v>
      </c>
      <c r="B422" s="461"/>
      <c r="C422" s="30" t="s">
        <v>50</v>
      </c>
      <c r="D422" s="38" t="e">
        <f>+#REF!</f>
        <v>#REF!</v>
      </c>
      <c r="E422" s="165">
        <v>0.4</v>
      </c>
      <c r="F422" s="166">
        <v>1</v>
      </c>
      <c r="G422" s="148" t="e">
        <f>D422*E422</f>
        <v>#REF!</v>
      </c>
    </row>
    <row r="423" spans="1:7" ht="15" customHeight="1">
      <c r="A423" s="461" t="str">
        <f>+A397</f>
        <v>HERRAMIENTA MENOR</v>
      </c>
      <c r="B423" s="461"/>
      <c r="C423" s="30" t="s">
        <v>4</v>
      </c>
      <c r="D423" s="38" t="e">
        <f>+G422*0.1</f>
        <v>#REF!</v>
      </c>
      <c r="E423" s="165">
        <v>1</v>
      </c>
      <c r="F423" s="166">
        <v>1</v>
      </c>
      <c r="G423" s="148" t="e">
        <f>D423*E423</f>
        <v>#REF!</v>
      </c>
    </row>
    <row r="424" spans="1:7" ht="15" customHeight="1">
      <c r="A424" s="37"/>
      <c r="B424" s="37"/>
      <c r="C424" s="37"/>
      <c r="D424" s="34"/>
      <c r="E424" s="161" t="s">
        <v>56</v>
      </c>
      <c r="F424" s="162" t="e">
        <f>SUM(G422:G423)</f>
        <v>#REF!</v>
      </c>
      <c r="G424" s="163" t="s">
        <v>59</v>
      </c>
    </row>
    <row r="425" spans="1:7" ht="15" customHeight="1">
      <c r="A425" s="37"/>
      <c r="B425" s="37"/>
      <c r="C425" s="37"/>
      <c r="D425" s="34"/>
      <c r="E425" s="34"/>
      <c r="F425" s="35"/>
      <c r="G425" s="36"/>
    </row>
    <row r="426" spans="1:7" ht="15" customHeight="1">
      <c r="A426" s="467" t="s">
        <v>346</v>
      </c>
      <c r="B426" s="468"/>
      <c r="C426" s="468"/>
      <c r="D426" s="468"/>
      <c r="E426" s="468"/>
      <c r="F426" s="468"/>
      <c r="G426" s="469"/>
    </row>
    <row r="427" spans="1:7" ht="15" customHeight="1">
      <c r="A427" s="464" t="s">
        <v>3</v>
      </c>
      <c r="B427" s="464"/>
      <c r="C427" s="156" t="s">
        <v>4</v>
      </c>
      <c r="D427" s="156" t="s">
        <v>53</v>
      </c>
      <c r="E427" s="464" t="s">
        <v>8</v>
      </c>
      <c r="F427" s="464"/>
      <c r="G427" s="156" t="s">
        <v>6</v>
      </c>
    </row>
    <row r="428" spans="1:7" ht="15" customHeight="1">
      <c r="A428" s="466" t="s">
        <v>58</v>
      </c>
      <c r="B428" s="466"/>
      <c r="C428" s="30" t="s">
        <v>50</v>
      </c>
      <c r="D428" s="38" t="e">
        <f>+D422</f>
        <v>#REF!</v>
      </c>
      <c r="E428" s="165">
        <v>0.75</v>
      </c>
      <c r="F428" s="165">
        <v>1</v>
      </c>
      <c r="G428" s="32" t="e">
        <f>D428*E428</f>
        <v>#REF!</v>
      </c>
    </row>
    <row r="429" spans="1:7" ht="15" customHeight="1">
      <c r="A429" s="466" t="str">
        <f>+A423</f>
        <v>HERRAMIENTA MENOR</v>
      </c>
      <c r="B429" s="466"/>
      <c r="C429" s="30" t="s">
        <v>4</v>
      </c>
      <c r="D429" s="38" t="e">
        <f>+G428*0.1</f>
        <v>#REF!</v>
      </c>
      <c r="E429" s="164">
        <v>1</v>
      </c>
      <c r="F429" s="165">
        <v>1</v>
      </c>
      <c r="G429" s="32" t="e">
        <f>D429*E429</f>
        <v>#REF!</v>
      </c>
    </row>
    <row r="430" spans="1:7" ht="15" customHeight="1">
      <c r="A430" s="37"/>
      <c r="B430" s="37"/>
      <c r="C430" s="37"/>
      <c r="D430" s="34"/>
      <c r="E430" s="161" t="s">
        <v>56</v>
      </c>
      <c r="F430" s="162" t="e">
        <f>SUM(G428:G429)</f>
        <v>#REF!</v>
      </c>
      <c r="G430" s="163" t="s">
        <v>59</v>
      </c>
    </row>
    <row r="431" ht="15" customHeight="1"/>
    <row r="432" spans="1:7" ht="15" customHeight="1">
      <c r="A432" s="462" t="s">
        <v>347</v>
      </c>
      <c r="B432" s="462"/>
      <c r="C432" s="462"/>
      <c r="D432" s="462"/>
      <c r="E432" s="462"/>
      <c r="F432" s="462"/>
      <c r="G432" s="462"/>
    </row>
    <row r="433" spans="1:7" ht="15" customHeight="1">
      <c r="A433" s="464" t="s">
        <v>3</v>
      </c>
      <c r="B433" s="464"/>
      <c r="C433" s="156" t="s">
        <v>4</v>
      </c>
      <c r="D433" s="156" t="s">
        <v>53</v>
      </c>
      <c r="E433" s="464" t="s">
        <v>8</v>
      </c>
      <c r="F433" s="464"/>
      <c r="G433" s="156" t="s">
        <v>6</v>
      </c>
    </row>
    <row r="434" spans="1:7" ht="15" customHeight="1">
      <c r="A434" s="466" t="s">
        <v>62</v>
      </c>
      <c r="B434" s="466"/>
      <c r="C434" s="30" t="s">
        <v>50</v>
      </c>
      <c r="D434" s="38" t="e">
        <f>+#REF!</f>
        <v>#REF!</v>
      </c>
      <c r="E434" s="165">
        <v>0.5</v>
      </c>
      <c r="F434" s="165">
        <v>1</v>
      </c>
      <c r="G434" s="32" t="e">
        <f>D434*E434</f>
        <v>#REF!</v>
      </c>
    </row>
    <row r="435" spans="1:7" ht="15" customHeight="1">
      <c r="A435" s="466" t="s">
        <v>9</v>
      </c>
      <c r="B435" s="466"/>
      <c r="C435" s="30" t="s">
        <v>4</v>
      </c>
      <c r="D435" s="38" t="e">
        <f>+G434*0.1</f>
        <v>#REF!</v>
      </c>
      <c r="E435" s="165">
        <v>1</v>
      </c>
      <c r="F435" s="165">
        <v>1</v>
      </c>
      <c r="G435" s="32" t="e">
        <f>D435*E435</f>
        <v>#REF!</v>
      </c>
    </row>
    <row r="436" spans="1:7" ht="15" customHeight="1">
      <c r="A436" s="466" t="s">
        <v>61</v>
      </c>
      <c r="B436" s="466"/>
      <c r="C436" s="30" t="s">
        <v>50</v>
      </c>
      <c r="D436" s="38" t="e">
        <f>+#REF!</f>
        <v>#REF!</v>
      </c>
      <c r="E436" s="164">
        <v>0.5</v>
      </c>
      <c r="F436" s="165">
        <v>1</v>
      </c>
      <c r="G436" s="32" t="e">
        <f>D436*E436</f>
        <v>#REF!</v>
      </c>
    </row>
    <row r="437" spans="1:7" ht="15" customHeight="1">
      <c r="A437" s="37"/>
      <c r="B437" s="37"/>
      <c r="C437" s="37"/>
      <c r="D437" s="34"/>
      <c r="E437" s="161" t="s">
        <v>56</v>
      </c>
      <c r="F437" s="162" t="e">
        <f>SUM(G434:G436)</f>
        <v>#REF!</v>
      </c>
      <c r="G437" s="163" t="s">
        <v>59</v>
      </c>
    </row>
    <row r="438" spans="1:7" ht="15" customHeight="1">
      <c r="A438" s="37"/>
      <c r="B438" s="37"/>
      <c r="C438" s="37"/>
      <c r="D438" s="34"/>
      <c r="E438" s="34"/>
      <c r="F438" s="35"/>
      <c r="G438" s="36"/>
    </row>
    <row r="439" spans="1:7" ht="15" customHeight="1">
      <c r="A439" s="462" t="s">
        <v>348</v>
      </c>
      <c r="B439" s="462"/>
      <c r="C439" s="462"/>
      <c r="D439" s="462"/>
      <c r="E439" s="462"/>
      <c r="F439" s="462"/>
      <c r="G439" s="462"/>
    </row>
    <row r="440" spans="1:7" ht="15" customHeight="1">
      <c r="A440" s="464" t="s">
        <v>3</v>
      </c>
      <c r="B440" s="464"/>
      <c r="C440" s="156" t="s">
        <v>4</v>
      </c>
      <c r="D440" s="156" t="s">
        <v>53</v>
      </c>
      <c r="E440" s="464" t="s">
        <v>8</v>
      </c>
      <c r="F440" s="464"/>
      <c r="G440" s="156" t="s">
        <v>6</v>
      </c>
    </row>
    <row r="441" spans="1:7" ht="15" customHeight="1">
      <c r="A441" s="466" t="s">
        <v>62</v>
      </c>
      <c r="B441" s="466"/>
      <c r="C441" s="30" t="s">
        <v>50</v>
      </c>
      <c r="D441" s="38" t="e">
        <f>+D434</f>
        <v>#REF!</v>
      </c>
      <c r="E441" s="165">
        <v>0.75</v>
      </c>
      <c r="F441" s="165">
        <v>1</v>
      </c>
      <c r="G441" s="32" t="e">
        <f>D441*E441</f>
        <v>#REF!</v>
      </c>
    </row>
    <row r="442" spans="1:7" ht="15" customHeight="1">
      <c r="A442" s="466" t="s">
        <v>9</v>
      </c>
      <c r="B442" s="466"/>
      <c r="C442" s="30" t="s">
        <v>4</v>
      </c>
      <c r="D442" s="38" t="e">
        <f>+G441*0.1</f>
        <v>#REF!</v>
      </c>
      <c r="E442" s="165">
        <v>1</v>
      </c>
      <c r="F442" s="165">
        <v>1</v>
      </c>
      <c r="G442" s="32" t="e">
        <f>D442*E442</f>
        <v>#REF!</v>
      </c>
    </row>
    <row r="443" spans="1:7" ht="15" customHeight="1">
      <c r="A443" s="141" t="s">
        <v>63</v>
      </c>
      <c r="B443" s="141"/>
      <c r="C443" s="30" t="s">
        <v>12</v>
      </c>
      <c r="D443" s="38" t="e">
        <f>+#REF!</f>
        <v>#REF!</v>
      </c>
      <c r="E443" s="165">
        <v>1.2</v>
      </c>
      <c r="F443" s="165"/>
      <c r="G443" s="32" t="e">
        <f>D443*E443</f>
        <v>#REF!</v>
      </c>
    </row>
    <row r="444" spans="1:7" ht="15" customHeight="1">
      <c r="A444" s="466" t="s">
        <v>61</v>
      </c>
      <c r="B444" s="466"/>
      <c r="C444" s="30" t="s">
        <v>50</v>
      </c>
      <c r="D444" s="38" t="e">
        <f>+#REF!</f>
        <v>#REF!</v>
      </c>
      <c r="E444" s="164">
        <v>0.75</v>
      </c>
      <c r="F444" s="165">
        <v>1</v>
      </c>
      <c r="G444" s="32" t="e">
        <f>D444*E444</f>
        <v>#REF!</v>
      </c>
    </row>
    <row r="445" spans="1:7" ht="15" customHeight="1">
      <c r="A445" s="37"/>
      <c r="B445" s="37"/>
      <c r="C445" s="37"/>
      <c r="D445" s="34"/>
      <c r="E445" s="161" t="s">
        <v>56</v>
      </c>
      <c r="F445" s="162" t="e">
        <f>SUM(G441:G444)</f>
        <v>#REF!</v>
      </c>
      <c r="G445" s="163" t="s">
        <v>59</v>
      </c>
    </row>
    <row r="446" spans="1:7" ht="15" customHeight="1">
      <c r="A446" s="37"/>
      <c r="B446" s="37"/>
      <c r="C446" s="37"/>
      <c r="D446" s="34"/>
      <c r="E446" s="34"/>
      <c r="F446" s="35"/>
      <c r="G446" s="36"/>
    </row>
    <row r="447" spans="1:7" ht="15" customHeight="1">
      <c r="A447" s="462" t="s">
        <v>349</v>
      </c>
      <c r="B447" s="462"/>
      <c r="C447" s="462"/>
      <c r="D447" s="462"/>
      <c r="E447" s="462" t="s">
        <v>1</v>
      </c>
      <c r="F447" s="462"/>
      <c r="G447" s="462" t="s">
        <v>12</v>
      </c>
    </row>
    <row r="448" spans="1:7" ht="15" customHeight="1">
      <c r="A448" s="464" t="s">
        <v>3</v>
      </c>
      <c r="B448" s="464"/>
      <c r="C448" s="156" t="s">
        <v>4</v>
      </c>
      <c r="D448" s="156" t="s">
        <v>53</v>
      </c>
      <c r="E448" s="464" t="s">
        <v>8</v>
      </c>
      <c r="F448" s="464"/>
      <c r="G448" s="156" t="s">
        <v>6</v>
      </c>
    </row>
    <row r="449" spans="1:7" ht="15" customHeight="1">
      <c r="A449" s="466" t="s">
        <v>58</v>
      </c>
      <c r="B449" s="466"/>
      <c r="C449" s="30" t="s">
        <v>50</v>
      </c>
      <c r="D449" s="38" t="e">
        <f>+D428</f>
        <v>#REF!</v>
      </c>
      <c r="E449" s="165">
        <v>0.17</v>
      </c>
      <c r="F449" s="165">
        <v>1</v>
      </c>
      <c r="G449" s="32" t="e">
        <f>D449*E449</f>
        <v>#REF!</v>
      </c>
    </row>
    <row r="450" spans="1:7" ht="15" customHeight="1">
      <c r="A450" s="466" t="s">
        <v>9</v>
      </c>
      <c r="B450" s="466"/>
      <c r="C450" s="30" t="s">
        <v>4</v>
      </c>
      <c r="D450" s="38" t="e">
        <f>+G449*0.1</f>
        <v>#REF!</v>
      </c>
      <c r="E450" s="165">
        <v>1</v>
      </c>
      <c r="F450" s="165">
        <v>1</v>
      </c>
      <c r="G450" s="32" t="e">
        <f>D450*E450</f>
        <v>#REF!</v>
      </c>
    </row>
    <row r="451" spans="1:7" ht="15" customHeight="1">
      <c r="A451" s="466" t="s">
        <v>28</v>
      </c>
      <c r="B451" s="466"/>
      <c r="C451" s="30" t="s">
        <v>50</v>
      </c>
      <c r="D451" s="38" t="e">
        <f>+#REF!</f>
        <v>#REF!</v>
      </c>
      <c r="E451" s="165">
        <v>0.2</v>
      </c>
      <c r="F451" s="165">
        <v>1</v>
      </c>
      <c r="G451" s="32" t="e">
        <f>D451*E451</f>
        <v>#REF!</v>
      </c>
    </row>
    <row r="452" spans="1:7" ht="15" customHeight="1">
      <c r="A452" s="466" t="s">
        <v>64</v>
      </c>
      <c r="B452" s="466"/>
      <c r="C452" s="30" t="s">
        <v>12</v>
      </c>
      <c r="D452" s="38">
        <v>1700</v>
      </c>
      <c r="E452" s="164">
        <v>1</v>
      </c>
      <c r="F452" s="165">
        <v>1</v>
      </c>
      <c r="G452" s="32">
        <f>D452*E452</f>
        <v>1700</v>
      </c>
    </row>
    <row r="453" spans="1:7" ht="15" customHeight="1">
      <c r="A453" s="37"/>
      <c r="B453" s="37"/>
      <c r="C453" s="37"/>
      <c r="D453" s="34"/>
      <c r="E453" s="161" t="s">
        <v>56</v>
      </c>
      <c r="F453" s="162" t="e">
        <f>SUM(G449:G452)</f>
        <v>#REF!</v>
      </c>
      <c r="G453" s="163" t="s">
        <v>59</v>
      </c>
    </row>
    <row r="454" spans="1:7" ht="15" customHeight="1">
      <c r="A454" s="37"/>
      <c r="B454" s="37"/>
      <c r="C454" s="37"/>
      <c r="D454" s="34"/>
      <c r="E454" s="34"/>
      <c r="F454" s="35"/>
      <c r="G454" s="36"/>
    </row>
    <row r="455" spans="1:7" ht="15" customHeight="1">
      <c r="A455" s="467" t="s">
        <v>360</v>
      </c>
      <c r="B455" s="468"/>
      <c r="C455" s="468"/>
      <c r="D455" s="468"/>
      <c r="E455" s="468"/>
      <c r="F455" s="468"/>
      <c r="G455" s="469"/>
    </row>
    <row r="456" spans="1:7" ht="15" customHeight="1">
      <c r="A456" s="457" t="s">
        <v>81</v>
      </c>
      <c r="B456" s="458"/>
      <c r="C456" s="156" t="s">
        <v>4</v>
      </c>
      <c r="D456" s="156" t="s">
        <v>53</v>
      </c>
      <c r="E456" s="471" t="s">
        <v>8</v>
      </c>
      <c r="F456" s="472"/>
      <c r="G456" s="156" t="s">
        <v>6</v>
      </c>
    </row>
    <row r="457" spans="1:7" ht="15" customHeight="1">
      <c r="A457" s="459" t="s">
        <v>13</v>
      </c>
      <c r="B457" s="460"/>
      <c r="C457" s="30" t="s">
        <v>14</v>
      </c>
      <c r="D457" s="42">
        <v>678</v>
      </c>
      <c r="E457" s="41">
        <v>260</v>
      </c>
      <c r="F457" s="41">
        <v>1</v>
      </c>
      <c r="G457" s="32">
        <f>D457*E457</f>
        <v>176280</v>
      </c>
    </row>
    <row r="458" spans="1:7" ht="15" customHeight="1">
      <c r="A458" s="459" t="s">
        <v>25</v>
      </c>
      <c r="B458" s="460"/>
      <c r="C458" s="30" t="s">
        <v>12</v>
      </c>
      <c r="D458" s="42">
        <v>61450</v>
      </c>
      <c r="E458" s="41">
        <v>0.82</v>
      </c>
      <c r="F458" s="41">
        <v>1</v>
      </c>
      <c r="G458" s="32">
        <f aca="true" t="shared" si="11" ref="G458:G465">D458*E458</f>
        <v>50389</v>
      </c>
    </row>
    <row r="459" spans="1:7" ht="15" customHeight="1">
      <c r="A459" s="459" t="s">
        <v>24</v>
      </c>
      <c r="B459" s="460"/>
      <c r="C459" s="30" t="s">
        <v>12</v>
      </c>
      <c r="D459" s="42">
        <v>48600</v>
      </c>
      <c r="E459" s="41">
        <v>0.62</v>
      </c>
      <c r="F459" s="41">
        <v>1</v>
      </c>
      <c r="G459" s="32">
        <f t="shared" si="11"/>
        <v>30132</v>
      </c>
    </row>
    <row r="460" spans="1:7" ht="15" customHeight="1">
      <c r="A460" s="459" t="s">
        <v>15</v>
      </c>
      <c r="B460" s="460"/>
      <c r="C460" s="30" t="s">
        <v>16</v>
      </c>
      <c r="D460" s="42">
        <v>50</v>
      </c>
      <c r="E460" s="41">
        <v>185</v>
      </c>
      <c r="F460" s="41">
        <v>1</v>
      </c>
      <c r="G460" s="32">
        <f t="shared" si="11"/>
        <v>9250</v>
      </c>
    </row>
    <row r="461" spans="1:7" ht="15" customHeight="1">
      <c r="A461" s="459" t="s">
        <v>92</v>
      </c>
      <c r="B461" s="460"/>
      <c r="C461" s="30" t="s">
        <v>50</v>
      </c>
      <c r="D461" s="42" t="e">
        <f>+#REF!</f>
        <v>#REF!</v>
      </c>
      <c r="E461" s="41">
        <v>0.5</v>
      </c>
      <c r="F461" s="41">
        <v>1</v>
      </c>
      <c r="G461" s="32" t="e">
        <f t="shared" si="11"/>
        <v>#REF!</v>
      </c>
    </row>
    <row r="462" spans="1:7" ht="15" customHeight="1">
      <c r="A462" s="459" t="s">
        <v>21</v>
      </c>
      <c r="B462" s="460"/>
      <c r="C462" s="30" t="s">
        <v>50</v>
      </c>
      <c r="D462" s="42" t="e">
        <f>+#REF!</f>
        <v>#REF!</v>
      </c>
      <c r="E462" s="41">
        <v>0.45</v>
      </c>
      <c r="F462" s="41">
        <v>1</v>
      </c>
      <c r="G462" s="32" t="e">
        <f t="shared" si="11"/>
        <v>#REF!</v>
      </c>
    </row>
    <row r="463" spans="1:7" ht="15" customHeight="1">
      <c r="A463" s="459" t="s">
        <v>94</v>
      </c>
      <c r="B463" s="460"/>
      <c r="C463" s="30" t="s">
        <v>50</v>
      </c>
      <c r="D463" s="42" t="e">
        <f>+#REF!</f>
        <v>#REF!</v>
      </c>
      <c r="E463" s="41">
        <v>1.5</v>
      </c>
      <c r="F463" s="41">
        <v>1</v>
      </c>
      <c r="G463" s="32" t="e">
        <f t="shared" si="11"/>
        <v>#REF!</v>
      </c>
    </row>
    <row r="464" spans="1:7" ht="15" customHeight="1">
      <c r="A464" s="459" t="s">
        <v>31</v>
      </c>
      <c r="B464" s="460"/>
      <c r="C464" s="30" t="s">
        <v>19</v>
      </c>
      <c r="D464" s="42" t="e">
        <f>+#REF!</f>
        <v>#REF!</v>
      </c>
      <c r="E464" s="41">
        <v>2.5</v>
      </c>
      <c r="F464" s="41">
        <v>1</v>
      </c>
      <c r="G464" s="32" t="e">
        <f t="shared" si="11"/>
        <v>#REF!</v>
      </c>
    </row>
    <row r="465" spans="1:7" ht="15" customHeight="1">
      <c r="A465" s="459" t="s">
        <v>9</v>
      </c>
      <c r="B465" s="460"/>
      <c r="C465" s="30" t="s">
        <v>4</v>
      </c>
      <c r="D465" s="42" t="e">
        <f>+G463*0.1</f>
        <v>#REF!</v>
      </c>
      <c r="E465" s="41">
        <v>1</v>
      </c>
      <c r="F465" s="41">
        <v>1</v>
      </c>
      <c r="G465" s="32" t="e">
        <f t="shared" si="11"/>
        <v>#REF!</v>
      </c>
    </row>
    <row r="466" spans="1:7" ht="15" customHeight="1">
      <c r="A466" s="37"/>
      <c r="B466" s="37"/>
      <c r="C466" s="37"/>
      <c r="D466" s="34"/>
      <c r="E466" s="167" t="s">
        <v>56</v>
      </c>
      <c r="F466" s="186" t="e">
        <f>SUM(G457:G465)</f>
        <v>#REF!</v>
      </c>
      <c r="G466" s="163" t="s">
        <v>59</v>
      </c>
    </row>
    <row r="467" spans="1:7" ht="15" customHeight="1">
      <c r="A467" s="37"/>
      <c r="B467" s="37"/>
      <c r="C467" s="37"/>
      <c r="D467" s="34"/>
      <c r="E467" s="34"/>
      <c r="F467" s="35"/>
      <c r="G467" s="36"/>
    </row>
    <row r="468" spans="1:7" ht="15" customHeight="1">
      <c r="A468" s="467" t="s">
        <v>361</v>
      </c>
      <c r="B468" s="468"/>
      <c r="C468" s="468"/>
      <c r="D468" s="468"/>
      <c r="E468" s="468"/>
      <c r="F468" s="468"/>
      <c r="G468" s="469"/>
    </row>
    <row r="469" spans="1:7" ht="15" customHeight="1">
      <c r="A469" s="463" t="s">
        <v>81</v>
      </c>
      <c r="B469" s="463"/>
      <c r="C469" s="156" t="s">
        <v>4</v>
      </c>
      <c r="D469" s="156" t="s">
        <v>53</v>
      </c>
      <c r="E469" s="464" t="s">
        <v>8</v>
      </c>
      <c r="F469" s="464"/>
      <c r="G469" s="156" t="s">
        <v>6</v>
      </c>
    </row>
    <row r="470" spans="1:7" ht="14.25" customHeight="1">
      <c r="A470" s="461" t="s">
        <v>13</v>
      </c>
      <c r="B470" s="461"/>
      <c r="C470" s="30" t="s">
        <v>14</v>
      </c>
      <c r="D470" s="42">
        <v>678</v>
      </c>
      <c r="E470" s="41">
        <v>440</v>
      </c>
      <c r="F470" s="41">
        <v>1</v>
      </c>
      <c r="G470" s="32">
        <f>D470*E470</f>
        <v>298320</v>
      </c>
    </row>
    <row r="471" spans="1:7" ht="15" customHeight="1">
      <c r="A471" s="461" t="s">
        <v>25</v>
      </c>
      <c r="B471" s="461"/>
      <c r="C471" s="30" t="s">
        <v>12</v>
      </c>
      <c r="D471" s="42">
        <v>61450</v>
      </c>
      <c r="E471" s="41">
        <v>0.72</v>
      </c>
      <c r="F471" s="41">
        <v>1</v>
      </c>
      <c r="G471" s="32">
        <f aca="true" t="shared" si="12" ref="G471:G480">D471*E471</f>
        <v>44244</v>
      </c>
    </row>
    <row r="472" spans="1:7" ht="15" customHeight="1">
      <c r="A472" s="461" t="s">
        <v>24</v>
      </c>
      <c r="B472" s="461"/>
      <c r="C472" s="30" t="s">
        <v>12</v>
      </c>
      <c r="D472" s="42">
        <v>48600</v>
      </c>
      <c r="E472" s="41">
        <v>0.72</v>
      </c>
      <c r="F472" s="41">
        <v>1</v>
      </c>
      <c r="G472" s="32">
        <f t="shared" si="12"/>
        <v>34992</v>
      </c>
    </row>
    <row r="473" spans="1:7" ht="15" customHeight="1">
      <c r="A473" s="461" t="s">
        <v>15</v>
      </c>
      <c r="B473" s="461"/>
      <c r="C473" s="30" t="s">
        <v>16</v>
      </c>
      <c r="D473" s="42">
        <v>50</v>
      </c>
      <c r="E473" s="41">
        <v>200</v>
      </c>
      <c r="F473" s="41">
        <v>1</v>
      </c>
      <c r="G473" s="32">
        <f t="shared" si="12"/>
        <v>10000</v>
      </c>
    </row>
    <row r="474" spans="1:7" ht="15" customHeight="1">
      <c r="A474" s="461" t="s">
        <v>90</v>
      </c>
      <c r="B474" s="461"/>
      <c r="C474" s="30" t="s">
        <v>14</v>
      </c>
      <c r="D474" s="42">
        <v>7460</v>
      </c>
      <c r="E474" s="41">
        <v>2.2</v>
      </c>
      <c r="F474" s="41">
        <v>1</v>
      </c>
      <c r="G474" s="32">
        <f t="shared" si="12"/>
        <v>16412</v>
      </c>
    </row>
    <row r="475" spans="1:7" ht="15" customHeight="1">
      <c r="A475" s="461" t="s">
        <v>91</v>
      </c>
      <c r="B475" s="461"/>
      <c r="C475" s="30" t="s">
        <v>14</v>
      </c>
      <c r="D475" s="42">
        <v>10850</v>
      </c>
      <c r="E475" s="41">
        <v>6</v>
      </c>
      <c r="F475" s="41">
        <v>1</v>
      </c>
      <c r="G475" s="32">
        <f t="shared" si="12"/>
        <v>65100</v>
      </c>
    </row>
    <row r="476" spans="1:7" ht="15" customHeight="1">
      <c r="A476" s="461" t="s">
        <v>92</v>
      </c>
      <c r="B476" s="461"/>
      <c r="C476" s="30" t="s">
        <v>50</v>
      </c>
      <c r="D476" s="42" t="e">
        <f>+D461</f>
        <v>#REF!</v>
      </c>
      <c r="E476" s="41">
        <v>1</v>
      </c>
      <c r="F476" s="41">
        <v>1</v>
      </c>
      <c r="G476" s="32" t="e">
        <f t="shared" si="12"/>
        <v>#REF!</v>
      </c>
    </row>
    <row r="477" spans="1:7" ht="15" customHeight="1">
      <c r="A477" s="461" t="s">
        <v>21</v>
      </c>
      <c r="B477" s="461"/>
      <c r="C477" s="30" t="s">
        <v>50</v>
      </c>
      <c r="D477" s="42" t="e">
        <f>+D462</f>
        <v>#REF!</v>
      </c>
      <c r="E477" s="41">
        <v>1</v>
      </c>
      <c r="F477" s="41">
        <v>1</v>
      </c>
      <c r="G477" s="32" t="e">
        <f t="shared" si="12"/>
        <v>#REF!</v>
      </c>
    </row>
    <row r="478" spans="1:7" ht="15" customHeight="1">
      <c r="A478" s="461" t="s">
        <v>94</v>
      </c>
      <c r="B478" s="461"/>
      <c r="C478" s="30" t="s">
        <v>50</v>
      </c>
      <c r="D478" s="42" t="e">
        <f>+D463</f>
        <v>#REF!</v>
      </c>
      <c r="E478" s="41">
        <v>2.23</v>
      </c>
      <c r="F478" s="41">
        <v>1</v>
      </c>
      <c r="G478" s="32" t="e">
        <f t="shared" si="12"/>
        <v>#REF!</v>
      </c>
    </row>
    <row r="479" spans="1:7" ht="15" customHeight="1">
      <c r="A479" s="461" t="s">
        <v>31</v>
      </c>
      <c r="B479" s="461"/>
      <c r="C479" s="30" t="s">
        <v>4</v>
      </c>
      <c r="D479" s="42" t="e">
        <f>+D464</f>
        <v>#REF!</v>
      </c>
      <c r="E479" s="41">
        <v>2.5</v>
      </c>
      <c r="F479" s="41">
        <v>1</v>
      </c>
      <c r="G479" s="32" t="e">
        <f t="shared" si="12"/>
        <v>#REF!</v>
      </c>
    </row>
    <row r="480" spans="1:7" ht="15" customHeight="1">
      <c r="A480" s="461" t="s">
        <v>9</v>
      </c>
      <c r="B480" s="461"/>
      <c r="C480" s="30" t="s">
        <v>4</v>
      </c>
      <c r="D480" s="42" t="e">
        <f>+G478*0.1</f>
        <v>#REF!</v>
      </c>
      <c r="E480" s="41">
        <v>1</v>
      </c>
      <c r="F480" s="41">
        <v>1</v>
      </c>
      <c r="G480" s="32" t="e">
        <f t="shared" si="12"/>
        <v>#REF!</v>
      </c>
    </row>
    <row r="481" spans="1:7" ht="15" customHeight="1">
      <c r="A481" s="474"/>
      <c r="B481" s="474"/>
      <c r="C481" s="37"/>
      <c r="D481" s="34"/>
      <c r="E481" s="167" t="s">
        <v>56</v>
      </c>
      <c r="F481" s="186" t="e">
        <f>SUM(G470:G480)</f>
        <v>#REF!</v>
      </c>
      <c r="G481" s="163" t="s">
        <v>59</v>
      </c>
    </row>
    <row r="482" spans="1:7" ht="15" customHeight="1">
      <c r="A482" s="37"/>
      <c r="B482" s="37"/>
      <c r="C482" s="37"/>
      <c r="D482" s="34"/>
      <c r="E482" s="34"/>
      <c r="F482" s="35"/>
      <c r="G482" s="36"/>
    </row>
    <row r="483" spans="1:7" ht="15" customHeight="1">
      <c r="A483" s="467" t="s">
        <v>363</v>
      </c>
      <c r="B483" s="468"/>
      <c r="C483" s="468"/>
      <c r="D483" s="468"/>
      <c r="E483" s="468"/>
      <c r="F483" s="468"/>
      <c r="G483" s="469"/>
    </row>
    <row r="484" spans="1:7" ht="15" customHeight="1">
      <c r="A484" s="475" t="s">
        <v>81</v>
      </c>
      <c r="B484" s="475"/>
      <c r="C484" s="142" t="s">
        <v>4</v>
      </c>
      <c r="D484" s="142" t="s">
        <v>53</v>
      </c>
      <c r="E484" s="476" t="s">
        <v>8</v>
      </c>
      <c r="F484" s="476"/>
      <c r="G484" s="142" t="s">
        <v>6</v>
      </c>
    </row>
    <row r="485" spans="1:7" ht="15" customHeight="1">
      <c r="A485" s="461" t="s">
        <v>97</v>
      </c>
      <c r="B485" s="461"/>
      <c r="C485" s="30" t="s">
        <v>14</v>
      </c>
      <c r="D485" s="42" t="e">
        <f>+#REF!</f>
        <v>#REF!</v>
      </c>
      <c r="E485" s="41">
        <v>0.03</v>
      </c>
      <c r="F485" s="41">
        <v>1</v>
      </c>
      <c r="G485" s="32" t="e">
        <f>D485*E485</f>
        <v>#REF!</v>
      </c>
    </row>
    <row r="486" spans="1:7" ht="15" customHeight="1">
      <c r="A486" s="461" t="s">
        <v>98</v>
      </c>
      <c r="B486" s="461"/>
      <c r="C486" s="30" t="s">
        <v>50</v>
      </c>
      <c r="D486" s="42" t="e">
        <f>+#REF!</f>
        <v>#REF!</v>
      </c>
      <c r="E486" s="41">
        <v>0.7</v>
      </c>
      <c r="F486" s="41">
        <v>1</v>
      </c>
      <c r="G486" s="32" t="e">
        <f>D486*E486</f>
        <v>#REF!</v>
      </c>
    </row>
    <row r="487" spans="1:7" ht="15" customHeight="1">
      <c r="A487" s="461" t="s">
        <v>9</v>
      </c>
      <c r="B487" s="461"/>
      <c r="C487" s="30" t="s">
        <v>4</v>
      </c>
      <c r="D487" s="42" t="e">
        <f>+G486*0.1</f>
        <v>#REF!</v>
      </c>
      <c r="E487" s="41">
        <v>1</v>
      </c>
      <c r="F487" s="41">
        <v>1</v>
      </c>
      <c r="G487" s="32" t="e">
        <f>D487*E487</f>
        <v>#REF!</v>
      </c>
    </row>
    <row r="488" spans="1:7" ht="15" customHeight="1">
      <c r="A488" s="461" t="s">
        <v>90</v>
      </c>
      <c r="B488" s="461"/>
      <c r="C488" s="30" t="s">
        <v>14</v>
      </c>
      <c r="D488" s="42">
        <v>7460</v>
      </c>
      <c r="E488" s="41">
        <v>0.22</v>
      </c>
      <c r="F488" s="41">
        <v>1</v>
      </c>
      <c r="G488" s="32">
        <f>D488*E488</f>
        <v>1641.2</v>
      </c>
    </row>
    <row r="489" spans="1:7" ht="15" customHeight="1">
      <c r="A489" s="461" t="s">
        <v>91</v>
      </c>
      <c r="B489" s="461"/>
      <c r="C489" s="30" t="s">
        <v>14</v>
      </c>
      <c r="D489" s="42">
        <v>10850</v>
      </c>
      <c r="E489" s="41">
        <v>0.6</v>
      </c>
      <c r="F489" s="41">
        <v>1</v>
      </c>
      <c r="G489" s="32">
        <f>D489*E489</f>
        <v>6510</v>
      </c>
    </row>
    <row r="490" spans="1:7" ht="15" customHeight="1">
      <c r="A490" s="474"/>
      <c r="B490" s="474"/>
      <c r="C490" s="37"/>
      <c r="D490" s="34"/>
      <c r="E490" s="167" t="s">
        <v>56</v>
      </c>
      <c r="F490" s="186" t="e">
        <f>SUM(G485:G489)</f>
        <v>#REF!</v>
      </c>
      <c r="G490" s="163" t="s">
        <v>60</v>
      </c>
    </row>
    <row r="491" spans="1:7" ht="15" customHeight="1">
      <c r="A491" s="37"/>
      <c r="B491" s="37"/>
      <c r="C491" s="37"/>
      <c r="D491" s="34"/>
      <c r="E491" s="34"/>
      <c r="F491" s="35"/>
      <c r="G491" s="36"/>
    </row>
    <row r="492" spans="1:7" ht="15" customHeight="1">
      <c r="A492" s="467" t="s">
        <v>362</v>
      </c>
      <c r="B492" s="468"/>
      <c r="C492" s="468"/>
      <c r="D492" s="468"/>
      <c r="E492" s="468"/>
      <c r="F492" s="468"/>
      <c r="G492" s="469"/>
    </row>
    <row r="493" spans="1:7" s="159" customFormat="1" ht="15" customHeight="1">
      <c r="A493" s="463" t="s">
        <v>81</v>
      </c>
      <c r="B493" s="463"/>
      <c r="C493" s="156" t="s">
        <v>4</v>
      </c>
      <c r="D493" s="156" t="s">
        <v>53</v>
      </c>
      <c r="E493" s="464" t="s">
        <v>8</v>
      </c>
      <c r="F493" s="464"/>
      <c r="G493" s="156" t="s">
        <v>6</v>
      </c>
    </row>
    <row r="494" spans="1:7" ht="15" customHeight="1">
      <c r="A494" s="461" t="s">
        <v>101</v>
      </c>
      <c r="B494" s="461"/>
      <c r="C494" s="30" t="s">
        <v>14</v>
      </c>
      <c r="D494" s="145" t="e">
        <f>+#REF!</f>
        <v>#REF!</v>
      </c>
      <c r="E494" s="32">
        <v>1</v>
      </c>
      <c r="F494" s="32">
        <v>1</v>
      </c>
      <c r="G494" s="40" t="e">
        <f>D494*E494</f>
        <v>#REF!</v>
      </c>
    </row>
    <row r="495" spans="1:7" ht="15" customHeight="1">
      <c r="A495" s="461" t="s">
        <v>102</v>
      </c>
      <c r="B495" s="461"/>
      <c r="C495" s="30" t="s">
        <v>14</v>
      </c>
      <c r="D495" s="145">
        <v>3850</v>
      </c>
      <c r="E495" s="32">
        <v>0.04</v>
      </c>
      <c r="F495" s="32">
        <v>1</v>
      </c>
      <c r="G495" s="40">
        <f>D495*E495</f>
        <v>154</v>
      </c>
    </row>
    <row r="496" spans="1:7" ht="15" customHeight="1">
      <c r="A496" s="461" t="s">
        <v>98</v>
      </c>
      <c r="B496" s="461"/>
      <c r="C496" s="30" t="s">
        <v>50</v>
      </c>
      <c r="D496" s="145" t="e">
        <f>+D516</f>
        <v>#REF!</v>
      </c>
      <c r="E496" s="32">
        <v>0.07</v>
      </c>
      <c r="F496" s="32">
        <v>1</v>
      </c>
      <c r="G496" s="40" t="e">
        <f>D496*E496</f>
        <v>#REF!</v>
      </c>
    </row>
    <row r="497" spans="1:7" ht="15" customHeight="1">
      <c r="A497" s="461" t="s">
        <v>65</v>
      </c>
      <c r="B497" s="461"/>
      <c r="C497" s="30" t="s">
        <v>4</v>
      </c>
      <c r="D497" s="42" t="e">
        <f>+G496*0.1</f>
        <v>#REF!</v>
      </c>
      <c r="E497" s="32">
        <v>1</v>
      </c>
      <c r="F497" s="32">
        <v>1</v>
      </c>
      <c r="G497" s="40" t="e">
        <f>D497*E497</f>
        <v>#REF!</v>
      </c>
    </row>
    <row r="498" spans="1:7" ht="15" customHeight="1">
      <c r="A498" s="37"/>
      <c r="B498" s="37"/>
      <c r="C498" s="37"/>
      <c r="D498" s="34"/>
      <c r="E498" s="161" t="s">
        <v>56</v>
      </c>
      <c r="F498" s="162" t="e">
        <f>SUM(G494:G497)</f>
        <v>#REF!</v>
      </c>
      <c r="G498" s="163" t="s">
        <v>100</v>
      </c>
    </row>
    <row r="499" spans="1:7" ht="15" customHeight="1">
      <c r="A499" s="37"/>
      <c r="B499" s="37"/>
      <c r="C499" s="37"/>
      <c r="D499" s="34"/>
      <c r="E499" s="34"/>
      <c r="F499" s="35"/>
      <c r="G499" s="36"/>
    </row>
    <row r="500" spans="1:7" ht="15" customHeight="1">
      <c r="A500" s="462" t="s">
        <v>381</v>
      </c>
      <c r="B500" s="462"/>
      <c r="C500" s="462"/>
      <c r="D500" s="462"/>
      <c r="E500" s="462"/>
      <c r="F500" s="462"/>
      <c r="G500" s="462"/>
    </row>
    <row r="501" spans="1:7" ht="15" customHeight="1">
      <c r="A501" s="463" t="s">
        <v>81</v>
      </c>
      <c r="B501" s="463"/>
      <c r="C501" s="156" t="s">
        <v>4</v>
      </c>
      <c r="D501" s="156" t="s">
        <v>53</v>
      </c>
      <c r="E501" s="464" t="s">
        <v>8</v>
      </c>
      <c r="F501" s="464"/>
      <c r="G501" s="156" t="s">
        <v>6</v>
      </c>
    </row>
    <row r="502" spans="1:7" ht="15" customHeight="1">
      <c r="A502" s="461" t="s">
        <v>13</v>
      </c>
      <c r="B502" s="461"/>
      <c r="C502" s="30" t="s">
        <v>14</v>
      </c>
      <c r="D502" s="42">
        <v>678</v>
      </c>
      <c r="E502" s="41">
        <v>350</v>
      </c>
      <c r="F502" s="41">
        <v>1</v>
      </c>
      <c r="G502" s="32">
        <v>237300</v>
      </c>
    </row>
    <row r="503" spans="1:7" ht="15" customHeight="1">
      <c r="A503" s="461" t="s">
        <v>25</v>
      </c>
      <c r="B503" s="461"/>
      <c r="C503" s="30" t="s">
        <v>12</v>
      </c>
      <c r="D503" s="42">
        <v>61450</v>
      </c>
      <c r="E503" s="41">
        <v>0.72</v>
      </c>
      <c r="F503" s="41">
        <v>1</v>
      </c>
      <c r="G503" s="32">
        <v>44244</v>
      </c>
    </row>
    <row r="504" spans="1:7" ht="15" customHeight="1">
      <c r="A504" s="461" t="s">
        <v>24</v>
      </c>
      <c r="B504" s="461"/>
      <c r="C504" s="30" t="s">
        <v>12</v>
      </c>
      <c r="D504" s="42">
        <v>48600</v>
      </c>
      <c r="E504" s="41">
        <v>0.72</v>
      </c>
      <c r="F504" s="41">
        <v>1</v>
      </c>
      <c r="G504" s="32">
        <v>34992</v>
      </c>
    </row>
    <row r="505" spans="1:7" ht="15" customHeight="1">
      <c r="A505" s="461" t="s">
        <v>15</v>
      </c>
      <c r="B505" s="461"/>
      <c r="C505" s="30" t="s">
        <v>16</v>
      </c>
      <c r="D505" s="42">
        <v>50</v>
      </c>
      <c r="E505" s="41">
        <v>210</v>
      </c>
      <c r="F505" s="41">
        <v>1</v>
      </c>
      <c r="G505" s="32">
        <v>10500</v>
      </c>
    </row>
    <row r="506" spans="1:7" ht="15" customHeight="1">
      <c r="A506" s="461" t="s">
        <v>92</v>
      </c>
      <c r="B506" s="461"/>
      <c r="C506" s="30" t="s">
        <v>50</v>
      </c>
      <c r="D506" s="42">
        <v>12000</v>
      </c>
      <c r="E506" s="41">
        <v>1</v>
      </c>
      <c r="F506" s="41">
        <v>1</v>
      </c>
      <c r="G506" s="32">
        <v>12000</v>
      </c>
    </row>
    <row r="507" spans="1:7" ht="15" customHeight="1">
      <c r="A507" s="461" t="s">
        <v>21</v>
      </c>
      <c r="B507" s="461"/>
      <c r="C507" s="30" t="s">
        <v>50</v>
      </c>
      <c r="D507" s="42">
        <v>10850</v>
      </c>
      <c r="E507" s="41">
        <v>1</v>
      </c>
      <c r="F507" s="41">
        <v>1</v>
      </c>
      <c r="G507" s="32">
        <v>10850</v>
      </c>
    </row>
    <row r="508" spans="1:7" ht="15" customHeight="1">
      <c r="A508" s="461" t="s">
        <v>94</v>
      </c>
      <c r="B508" s="461"/>
      <c r="C508" s="30" t="s">
        <v>50</v>
      </c>
      <c r="D508" s="42">
        <v>94062</v>
      </c>
      <c r="E508" s="41">
        <v>2.1</v>
      </c>
      <c r="F508" s="41">
        <v>1</v>
      </c>
      <c r="G508" s="32">
        <v>197530.2</v>
      </c>
    </row>
    <row r="509" spans="1:7" ht="15" customHeight="1">
      <c r="A509" s="461" t="s">
        <v>31</v>
      </c>
      <c r="B509" s="461"/>
      <c r="C509" s="30" t="s">
        <v>19</v>
      </c>
      <c r="D509" s="42">
        <v>8736</v>
      </c>
      <c r="E509" s="41">
        <v>2.5</v>
      </c>
      <c r="F509" s="41">
        <v>1</v>
      </c>
      <c r="G509" s="32">
        <v>21840</v>
      </c>
    </row>
    <row r="510" spans="1:7" ht="12.75">
      <c r="A510" s="461" t="s">
        <v>9</v>
      </c>
      <c r="B510" s="461"/>
      <c r="C510" s="30" t="s">
        <v>4</v>
      </c>
      <c r="D510" s="42">
        <v>19753.02</v>
      </c>
      <c r="E510" s="41">
        <v>1</v>
      </c>
      <c r="F510" s="41">
        <v>1</v>
      </c>
      <c r="G510" s="32">
        <v>19753.02</v>
      </c>
    </row>
    <row r="511" spans="1:7" ht="12.75">
      <c r="A511" s="470"/>
      <c r="B511" s="470"/>
      <c r="C511" s="151"/>
      <c r="D511" s="153"/>
      <c r="E511" s="161" t="s">
        <v>56</v>
      </c>
      <c r="F511" s="162">
        <v>589009.22</v>
      </c>
      <c r="G511" s="163" t="s">
        <v>59</v>
      </c>
    </row>
    <row r="512" spans="1:7" ht="12.75">
      <c r="A512" s="37"/>
      <c r="B512" s="37"/>
      <c r="C512" s="37"/>
      <c r="D512" s="34"/>
      <c r="E512" s="34"/>
      <c r="F512" s="35"/>
      <c r="G512" s="36"/>
    </row>
    <row r="513" spans="1:7" ht="12.75">
      <c r="A513" s="467" t="s">
        <v>374</v>
      </c>
      <c r="B513" s="468"/>
      <c r="C513" s="468"/>
      <c r="D513" s="468"/>
      <c r="E513" s="468"/>
      <c r="F513" s="468"/>
      <c r="G513" s="469"/>
    </row>
    <row r="514" spans="1:7" s="159" customFormat="1" ht="12.75">
      <c r="A514" s="463" t="s">
        <v>81</v>
      </c>
      <c r="B514" s="463"/>
      <c r="C514" s="156" t="s">
        <v>4</v>
      </c>
      <c r="D514" s="156" t="s">
        <v>53</v>
      </c>
      <c r="E514" s="464" t="s">
        <v>8</v>
      </c>
      <c r="F514" s="464"/>
      <c r="G514" s="156" t="s">
        <v>6</v>
      </c>
    </row>
    <row r="515" spans="1:7" ht="12.75">
      <c r="A515" s="461" t="s">
        <v>99</v>
      </c>
      <c r="B515" s="461"/>
      <c r="C515" s="30" t="s">
        <v>14</v>
      </c>
      <c r="D515" s="145" t="e">
        <f>+D494</f>
        <v>#REF!</v>
      </c>
      <c r="E515" s="32">
        <v>0.9</v>
      </c>
      <c r="F515" s="32">
        <v>1</v>
      </c>
      <c r="G515" s="32" t="e">
        <f>D515*E515</f>
        <v>#REF!</v>
      </c>
    </row>
    <row r="516" spans="1:7" ht="12.75">
      <c r="A516" s="461" t="s">
        <v>98</v>
      </c>
      <c r="B516" s="461"/>
      <c r="C516" s="30" t="s">
        <v>50</v>
      </c>
      <c r="D516" s="145" t="e">
        <f>+D367</f>
        <v>#REF!</v>
      </c>
      <c r="E516" s="32">
        <v>0.1</v>
      </c>
      <c r="F516" s="32">
        <v>1</v>
      </c>
      <c r="G516" s="32" t="e">
        <f>D516*E516</f>
        <v>#REF!</v>
      </c>
    </row>
    <row r="517" spans="1:7" ht="12.75">
      <c r="A517" s="461" t="s">
        <v>65</v>
      </c>
      <c r="B517" s="461"/>
      <c r="C517" s="30" t="s">
        <v>4</v>
      </c>
      <c r="D517" s="42" t="e">
        <f>+G516*0.1</f>
        <v>#REF!</v>
      </c>
      <c r="E517" s="32">
        <v>1</v>
      </c>
      <c r="F517" s="32">
        <v>1</v>
      </c>
      <c r="G517" s="32" t="e">
        <f>D517*E517</f>
        <v>#REF!</v>
      </c>
    </row>
    <row r="518" spans="1:7" ht="12.75">
      <c r="A518" s="37"/>
      <c r="B518" s="37"/>
      <c r="C518" s="37"/>
      <c r="D518" s="34"/>
      <c r="E518" s="161" t="s">
        <v>56</v>
      </c>
      <c r="F518" s="162" t="e">
        <f>SUM(G515:G517)</f>
        <v>#REF!</v>
      </c>
      <c r="G518" s="163" t="s">
        <v>70</v>
      </c>
    </row>
    <row r="519" spans="1:7" ht="12.75">
      <c r="A519" s="37"/>
      <c r="B519" s="37"/>
      <c r="C519" s="37"/>
      <c r="D519" s="34"/>
      <c r="E519" s="188"/>
      <c r="F519" s="189"/>
      <c r="G519" s="190"/>
    </row>
    <row r="520" spans="1:7" ht="12.75">
      <c r="A520" s="467" t="s">
        <v>386</v>
      </c>
      <c r="B520" s="468"/>
      <c r="C520" s="468"/>
      <c r="D520" s="468"/>
      <c r="E520" s="468"/>
      <c r="F520" s="468"/>
      <c r="G520" s="469"/>
    </row>
    <row r="521" spans="1:7" ht="12.75">
      <c r="A521" s="464" t="s">
        <v>3</v>
      </c>
      <c r="B521" s="464"/>
      <c r="C521" s="156" t="s">
        <v>4</v>
      </c>
      <c r="D521" s="156" t="s">
        <v>53</v>
      </c>
      <c r="E521" s="464" t="s">
        <v>8</v>
      </c>
      <c r="F521" s="464"/>
      <c r="G521" s="156" t="s">
        <v>6</v>
      </c>
    </row>
    <row r="522" spans="1:7" ht="12.75">
      <c r="A522" s="461" t="s">
        <v>375</v>
      </c>
      <c r="B522" s="461"/>
      <c r="C522" s="30" t="s">
        <v>17</v>
      </c>
      <c r="D522" s="38" t="e">
        <f>+#REF!</f>
        <v>#REF!</v>
      </c>
      <c r="E522" s="32">
        <v>1</v>
      </c>
      <c r="F522" s="32">
        <v>1</v>
      </c>
      <c r="G522" s="32" t="e">
        <f>D522*E522</f>
        <v>#REF!</v>
      </c>
    </row>
    <row r="523" spans="1:7" ht="12.75">
      <c r="A523" s="461" t="s">
        <v>68</v>
      </c>
      <c r="B523" s="461"/>
      <c r="C523" s="30" t="s">
        <v>7</v>
      </c>
      <c r="D523" s="38" t="e">
        <f>+#REF!</f>
        <v>#REF!</v>
      </c>
      <c r="E523" s="32">
        <v>0.02</v>
      </c>
      <c r="F523" s="32">
        <v>1</v>
      </c>
      <c r="G523" s="32" t="e">
        <f>D523*E523</f>
        <v>#REF!</v>
      </c>
    </row>
    <row r="524" spans="1:7" ht="12.75">
      <c r="A524" s="461" t="s">
        <v>55</v>
      </c>
      <c r="B524" s="461"/>
      <c r="C524" s="30" t="s">
        <v>50</v>
      </c>
      <c r="D524" s="38" t="e">
        <f>+D516</f>
        <v>#REF!</v>
      </c>
      <c r="E524" s="32">
        <v>0.15</v>
      </c>
      <c r="F524" s="32">
        <v>1</v>
      </c>
      <c r="G524" s="32" t="e">
        <f>D524*E524</f>
        <v>#REF!</v>
      </c>
    </row>
    <row r="525" spans="1:7" ht="12.75">
      <c r="A525" s="461" t="s">
        <v>66</v>
      </c>
      <c r="B525" s="461"/>
      <c r="C525" s="30" t="s">
        <v>4</v>
      </c>
      <c r="D525" s="38" t="e">
        <f>+G524*0.1</f>
        <v>#REF!</v>
      </c>
      <c r="E525" s="31">
        <v>1</v>
      </c>
      <c r="F525" s="32">
        <v>1</v>
      </c>
      <c r="G525" s="32" t="e">
        <f>D525*E525</f>
        <v>#REF!</v>
      </c>
    </row>
    <row r="526" spans="1:7" ht="12.75">
      <c r="A526" s="461" t="s">
        <v>10</v>
      </c>
      <c r="B526" s="461"/>
      <c r="C526" s="30" t="s">
        <v>7</v>
      </c>
      <c r="D526" s="38">
        <v>1100</v>
      </c>
      <c r="E526" s="31">
        <v>1</v>
      </c>
      <c r="F526" s="32">
        <v>1</v>
      </c>
      <c r="G526" s="32">
        <f>D526*E526</f>
        <v>1100</v>
      </c>
    </row>
    <row r="527" spans="1:7" ht="12.75">
      <c r="A527" s="37"/>
      <c r="B527" s="37"/>
      <c r="C527" s="37"/>
      <c r="D527" s="34"/>
      <c r="E527" s="161" t="s">
        <v>56</v>
      </c>
      <c r="F527" s="162" t="e">
        <f>SUM(G522:G526)</f>
        <v>#REF!</v>
      </c>
      <c r="G527" s="163" t="s">
        <v>57</v>
      </c>
    </row>
    <row r="529" spans="1:7" ht="12.75">
      <c r="A529" s="467" t="s">
        <v>387</v>
      </c>
      <c r="B529" s="468"/>
      <c r="C529" s="468"/>
      <c r="D529" s="468"/>
      <c r="E529" s="468"/>
      <c r="F529" s="468"/>
      <c r="G529" s="469"/>
    </row>
    <row r="530" spans="1:7" ht="12.75">
      <c r="A530" s="464" t="s">
        <v>3</v>
      </c>
      <c r="B530" s="464"/>
      <c r="C530" s="156" t="s">
        <v>4</v>
      </c>
      <c r="D530" s="156" t="s">
        <v>53</v>
      </c>
      <c r="E530" s="464" t="s">
        <v>8</v>
      </c>
      <c r="F530" s="464"/>
      <c r="G530" s="156" t="s">
        <v>6</v>
      </c>
    </row>
    <row r="531" spans="1:7" ht="12.75">
      <c r="A531" s="461" t="s">
        <v>376</v>
      </c>
      <c r="B531" s="461"/>
      <c r="C531" s="30" t="s">
        <v>4</v>
      </c>
      <c r="D531" s="38" t="e">
        <f>+#REF!</f>
        <v>#REF!</v>
      </c>
      <c r="E531" s="32">
        <v>1</v>
      </c>
      <c r="F531" s="32">
        <v>1</v>
      </c>
      <c r="G531" s="32" t="e">
        <f>D531*E531</f>
        <v>#REF!</v>
      </c>
    </row>
    <row r="532" spans="1:7" ht="12.75">
      <c r="A532" s="461" t="s">
        <v>282</v>
      </c>
      <c r="B532" s="461"/>
      <c r="C532" s="30" t="s">
        <v>4</v>
      </c>
      <c r="D532" s="38" t="e">
        <f>+#REF!</f>
        <v>#REF!</v>
      </c>
      <c r="E532" s="32">
        <v>0.02</v>
      </c>
      <c r="F532" s="32">
        <v>1</v>
      </c>
      <c r="G532" s="32" t="e">
        <f>D532*E532</f>
        <v>#REF!</v>
      </c>
    </row>
    <row r="533" spans="1:7" ht="12.75">
      <c r="A533" s="461" t="s">
        <v>55</v>
      </c>
      <c r="B533" s="461"/>
      <c r="C533" s="30" t="s">
        <v>50</v>
      </c>
      <c r="D533" s="38" t="e">
        <f>+D524</f>
        <v>#REF!</v>
      </c>
      <c r="E533" s="32">
        <v>0.08</v>
      </c>
      <c r="F533" s="32">
        <v>1</v>
      </c>
      <c r="G533" s="32" t="e">
        <f>D533*E533</f>
        <v>#REF!</v>
      </c>
    </row>
    <row r="534" spans="1:7" ht="12.75">
      <c r="A534" s="461" t="s">
        <v>66</v>
      </c>
      <c r="B534" s="461"/>
      <c r="C534" s="30" t="s">
        <v>4</v>
      </c>
      <c r="D534" s="38" t="e">
        <f>+G533*0.1</f>
        <v>#REF!</v>
      </c>
      <c r="E534" s="31">
        <v>1</v>
      </c>
      <c r="F534" s="32">
        <v>1</v>
      </c>
      <c r="G534" s="32" t="e">
        <f>D534*E534</f>
        <v>#REF!</v>
      </c>
    </row>
    <row r="535" spans="1:7" ht="12.75">
      <c r="A535" s="37"/>
      <c r="B535" s="37"/>
      <c r="C535" s="37"/>
      <c r="D535" s="34"/>
      <c r="E535" s="161" t="s">
        <v>56</v>
      </c>
      <c r="F535" s="162" t="e">
        <f>SUM(G531:G534)</f>
        <v>#REF!</v>
      </c>
      <c r="G535" s="163" t="s">
        <v>70</v>
      </c>
    </row>
    <row r="537" spans="1:7" ht="12.75">
      <c r="A537" s="473" t="s">
        <v>388</v>
      </c>
      <c r="B537" s="473"/>
      <c r="C537" s="473"/>
      <c r="D537" s="473"/>
      <c r="E537" s="473"/>
      <c r="F537" s="473"/>
      <c r="G537" s="473"/>
    </row>
    <row r="538" spans="1:7" ht="12.75">
      <c r="A538" s="464" t="s">
        <v>3</v>
      </c>
      <c r="B538" s="464"/>
      <c r="C538" s="156" t="s">
        <v>4</v>
      </c>
      <c r="D538" s="156" t="s">
        <v>53</v>
      </c>
      <c r="E538" s="464" t="s">
        <v>8</v>
      </c>
      <c r="F538" s="464"/>
      <c r="G538" s="156" t="s">
        <v>6</v>
      </c>
    </row>
    <row r="539" spans="1:7" ht="12" customHeight="1">
      <c r="A539" s="461" t="s">
        <v>377</v>
      </c>
      <c r="B539" s="461"/>
      <c r="C539" s="30" t="s">
        <v>4</v>
      </c>
      <c r="D539" s="38" t="e">
        <f>+#REF!</f>
        <v>#REF!</v>
      </c>
      <c r="E539" s="32">
        <v>1</v>
      </c>
      <c r="F539" s="32">
        <v>1</v>
      </c>
      <c r="G539" s="32" t="e">
        <f>D539*E539</f>
        <v>#REF!</v>
      </c>
    </row>
    <row r="540" spans="1:7" ht="12.75">
      <c r="A540" s="461" t="s">
        <v>55</v>
      </c>
      <c r="B540" s="461"/>
      <c r="C540" s="30" t="s">
        <v>50</v>
      </c>
      <c r="D540" s="38" t="e">
        <f>+D532</f>
        <v>#REF!</v>
      </c>
      <c r="E540" s="32">
        <v>2.5</v>
      </c>
      <c r="F540" s="32">
        <v>1</v>
      </c>
      <c r="G540" s="32" t="e">
        <f>D540*E540</f>
        <v>#REF!</v>
      </c>
    </row>
    <row r="541" spans="1:7" ht="12.75">
      <c r="A541" s="461" t="s">
        <v>66</v>
      </c>
      <c r="B541" s="461"/>
      <c r="C541" s="30" t="s">
        <v>4</v>
      </c>
      <c r="D541" s="38" t="e">
        <f>+G540*0.1</f>
        <v>#REF!</v>
      </c>
      <c r="E541" s="31">
        <v>1</v>
      </c>
      <c r="F541" s="32">
        <v>1</v>
      </c>
      <c r="G541" s="32" t="e">
        <f>D541*E541</f>
        <v>#REF!</v>
      </c>
    </row>
    <row r="542" spans="1:7" ht="12.75">
      <c r="A542" s="37"/>
      <c r="B542" s="37"/>
      <c r="C542" s="37"/>
      <c r="D542" s="34"/>
      <c r="E542" s="161" t="s">
        <v>56</v>
      </c>
      <c r="F542" s="162" t="e">
        <f>SUM(G539:G541)</f>
        <v>#REF!</v>
      </c>
      <c r="G542" s="163" t="s">
        <v>70</v>
      </c>
    </row>
    <row r="544" spans="1:7" ht="24.75" customHeight="1">
      <c r="A544" s="485" t="s">
        <v>389</v>
      </c>
      <c r="B544" s="486"/>
      <c r="C544" s="486"/>
      <c r="D544" s="486"/>
      <c r="E544" s="486"/>
      <c r="F544" s="486"/>
      <c r="G544" s="487"/>
    </row>
    <row r="545" spans="1:7" ht="12.75">
      <c r="A545" s="464" t="s">
        <v>3</v>
      </c>
      <c r="B545" s="464"/>
      <c r="C545" s="156" t="s">
        <v>4</v>
      </c>
      <c r="D545" s="156" t="s">
        <v>53</v>
      </c>
      <c r="E545" s="464" t="s">
        <v>8</v>
      </c>
      <c r="F545" s="464"/>
      <c r="G545" s="156" t="s">
        <v>6</v>
      </c>
    </row>
    <row r="546" spans="1:7" ht="12.75">
      <c r="A546" s="461" t="s">
        <v>378</v>
      </c>
      <c r="B546" s="461"/>
      <c r="C546" s="30" t="s">
        <v>4</v>
      </c>
      <c r="D546" s="38" t="e">
        <f>+D539</f>
        <v>#REF!</v>
      </c>
      <c r="E546" s="32">
        <v>1</v>
      </c>
      <c r="F546" s="32">
        <v>1</v>
      </c>
      <c r="G546" s="32" t="e">
        <f>D546*E546</f>
        <v>#REF!</v>
      </c>
    </row>
    <row r="547" spans="1:7" ht="12.75">
      <c r="A547" s="461" t="s">
        <v>379</v>
      </c>
      <c r="B547" s="461"/>
      <c r="C547" s="30" t="s">
        <v>4</v>
      </c>
      <c r="D547" s="38" t="e">
        <f>+#REF!</f>
        <v>#REF!</v>
      </c>
      <c r="E547" s="32">
        <v>1</v>
      </c>
      <c r="F547" s="32">
        <v>1</v>
      </c>
      <c r="G547" s="32" t="e">
        <f>D547*E547</f>
        <v>#REF!</v>
      </c>
    </row>
    <row r="548" spans="1:7" ht="12.75">
      <c r="A548" s="144" t="s">
        <v>380</v>
      </c>
      <c r="B548" s="144"/>
      <c r="C548" s="30" t="s">
        <v>4</v>
      </c>
      <c r="D548" s="38" t="e">
        <f>+#REF!</f>
        <v>#REF!</v>
      </c>
      <c r="E548" s="32">
        <v>1</v>
      </c>
      <c r="F548" s="32">
        <v>1</v>
      </c>
      <c r="G548" s="32" t="e">
        <f>D548*E548</f>
        <v>#REF!</v>
      </c>
    </row>
    <row r="549" spans="1:7" ht="12.75">
      <c r="A549" s="461" t="s">
        <v>55</v>
      </c>
      <c r="B549" s="461"/>
      <c r="C549" s="30" t="s">
        <v>50</v>
      </c>
      <c r="D549" s="38" t="e">
        <f>+D540</f>
        <v>#REF!</v>
      </c>
      <c r="E549" s="32">
        <v>2.5</v>
      </c>
      <c r="F549" s="32">
        <v>1</v>
      </c>
      <c r="G549" s="32" t="e">
        <f>D549*E549</f>
        <v>#REF!</v>
      </c>
    </row>
    <row r="550" spans="1:7" ht="12.75">
      <c r="A550" s="461" t="s">
        <v>66</v>
      </c>
      <c r="B550" s="461"/>
      <c r="C550" s="30" t="s">
        <v>4</v>
      </c>
      <c r="D550" s="38" t="e">
        <f>+G549*0.1</f>
        <v>#REF!</v>
      </c>
      <c r="E550" s="31">
        <v>1</v>
      </c>
      <c r="F550" s="32">
        <v>1</v>
      </c>
      <c r="G550" s="32" t="e">
        <f>D550*E550</f>
        <v>#REF!</v>
      </c>
    </row>
    <row r="551" spans="1:7" ht="12.75">
      <c r="A551" s="37"/>
      <c r="B551" s="37"/>
      <c r="C551" s="37"/>
      <c r="D551" s="34"/>
      <c r="E551" s="161" t="s">
        <v>56</v>
      </c>
      <c r="F551" s="162" t="e">
        <f>SUM(G546:G550)</f>
        <v>#REF!</v>
      </c>
      <c r="G551" s="163" t="s">
        <v>70</v>
      </c>
    </row>
    <row r="553" spans="1:7" ht="24" customHeight="1">
      <c r="A553" s="473" t="s">
        <v>390</v>
      </c>
      <c r="B553" s="473"/>
      <c r="C553" s="473"/>
      <c r="D553" s="473"/>
      <c r="E553" s="473"/>
      <c r="F553" s="473"/>
      <c r="G553" s="473"/>
    </row>
    <row r="554" spans="1:7" ht="12.75">
      <c r="A554" s="464" t="s">
        <v>3</v>
      </c>
      <c r="B554" s="464"/>
      <c r="C554" s="156" t="s">
        <v>4</v>
      </c>
      <c r="D554" s="156" t="s">
        <v>53</v>
      </c>
      <c r="E554" s="464" t="s">
        <v>8</v>
      </c>
      <c r="F554" s="464"/>
      <c r="G554" s="156" t="s">
        <v>6</v>
      </c>
    </row>
    <row r="555" spans="1:7" ht="12.75">
      <c r="A555" s="461" t="s">
        <v>69</v>
      </c>
      <c r="B555" s="461"/>
      <c r="C555" s="30" t="s">
        <v>4</v>
      </c>
      <c r="D555" s="38" t="e">
        <f>+#REF!</f>
        <v>#REF!</v>
      </c>
      <c r="E555" s="32">
        <v>1</v>
      </c>
      <c r="F555" s="32">
        <v>1</v>
      </c>
      <c r="G555" s="32" t="e">
        <f>D555*E555</f>
        <v>#REF!</v>
      </c>
    </row>
    <row r="556" spans="1:7" ht="12.75">
      <c r="A556" s="461" t="s">
        <v>272</v>
      </c>
      <c r="B556" s="461"/>
      <c r="C556" s="30" t="s">
        <v>4</v>
      </c>
      <c r="D556" s="38" t="e">
        <f>+D547</f>
        <v>#REF!</v>
      </c>
      <c r="E556" s="32">
        <v>1</v>
      </c>
      <c r="F556" s="32">
        <v>1</v>
      </c>
      <c r="G556" s="32" t="e">
        <f>D556*E556</f>
        <v>#REF!</v>
      </c>
    </row>
    <row r="557" spans="1:7" ht="12.75">
      <c r="A557" s="144" t="s">
        <v>273</v>
      </c>
      <c r="B557" s="144"/>
      <c r="C557" s="30" t="s">
        <v>4</v>
      </c>
      <c r="D557" s="38" t="e">
        <f>+D548</f>
        <v>#REF!</v>
      </c>
      <c r="E557" s="32">
        <v>1</v>
      </c>
      <c r="F557" s="32">
        <v>1</v>
      </c>
      <c r="G557" s="32" t="e">
        <f>D557*E557</f>
        <v>#REF!</v>
      </c>
    </row>
    <row r="558" spans="1:7" ht="12.75">
      <c r="A558" s="461" t="s">
        <v>55</v>
      </c>
      <c r="B558" s="461"/>
      <c r="C558" s="30" t="s">
        <v>50</v>
      </c>
      <c r="D558" s="38" t="e">
        <f>+D540</f>
        <v>#REF!</v>
      </c>
      <c r="E558" s="32">
        <v>2.5</v>
      </c>
      <c r="F558" s="32">
        <v>1</v>
      </c>
      <c r="G558" s="32" t="e">
        <f>D558*E558</f>
        <v>#REF!</v>
      </c>
    </row>
    <row r="559" spans="1:7" ht="12.75">
      <c r="A559" s="461" t="s">
        <v>66</v>
      </c>
      <c r="B559" s="461"/>
      <c r="C559" s="30" t="s">
        <v>4</v>
      </c>
      <c r="D559" s="38" t="e">
        <f>+G558*0.1</f>
        <v>#REF!</v>
      </c>
      <c r="E559" s="31">
        <v>1</v>
      </c>
      <c r="F559" s="32">
        <v>1</v>
      </c>
      <c r="G559" s="32" t="e">
        <f>D559*E559</f>
        <v>#REF!</v>
      </c>
    </row>
    <row r="560" spans="1:7" ht="12.75">
      <c r="A560" s="37"/>
      <c r="B560" s="37"/>
      <c r="C560" s="37"/>
      <c r="D560" s="34"/>
      <c r="E560" s="161" t="s">
        <v>56</v>
      </c>
      <c r="F560" s="162" t="e">
        <f>SUM(G555:G559)</f>
        <v>#REF!</v>
      </c>
      <c r="G560" s="163" t="s">
        <v>70</v>
      </c>
    </row>
    <row r="562" spans="1:7" ht="12.75">
      <c r="A562" s="473" t="s">
        <v>391</v>
      </c>
      <c r="B562" s="473"/>
      <c r="C562" s="473"/>
      <c r="D562" s="473"/>
      <c r="E562" s="473"/>
      <c r="F562" s="473"/>
      <c r="G562" s="473"/>
    </row>
    <row r="563" spans="1:7" ht="12.75">
      <c r="A563" s="464" t="s">
        <v>3</v>
      </c>
      <c r="B563" s="464"/>
      <c r="C563" s="156" t="s">
        <v>4</v>
      </c>
      <c r="D563" s="156" t="s">
        <v>53</v>
      </c>
      <c r="E563" s="464" t="s">
        <v>8</v>
      </c>
      <c r="F563" s="464"/>
      <c r="G563" s="156" t="s">
        <v>6</v>
      </c>
    </row>
    <row r="564" spans="1:7" ht="12.75">
      <c r="A564" s="461" t="s">
        <v>382</v>
      </c>
      <c r="B564" s="461"/>
      <c r="C564" s="30" t="s">
        <v>17</v>
      </c>
      <c r="D564" s="38" t="e">
        <f>+#REF!</f>
        <v>#REF!</v>
      </c>
      <c r="E564" s="32">
        <v>1</v>
      </c>
      <c r="F564" s="32">
        <v>1</v>
      </c>
      <c r="G564" s="32" t="e">
        <f>D564*E564</f>
        <v>#REF!</v>
      </c>
    </row>
    <row r="565" spans="1:7" ht="12.75">
      <c r="A565" s="461" t="s">
        <v>55</v>
      </c>
      <c r="B565" s="461"/>
      <c r="C565" s="30" t="s">
        <v>50</v>
      </c>
      <c r="D565" s="38" t="e">
        <f>+D549</f>
        <v>#REF!</v>
      </c>
      <c r="E565" s="32">
        <v>0.1</v>
      </c>
      <c r="F565" s="32">
        <v>1</v>
      </c>
      <c r="G565" s="32" t="e">
        <f>D565*E565</f>
        <v>#REF!</v>
      </c>
    </row>
    <row r="566" spans="1:7" ht="12.75">
      <c r="A566" s="461" t="s">
        <v>66</v>
      </c>
      <c r="B566" s="461"/>
      <c r="C566" s="30" t="s">
        <v>4</v>
      </c>
      <c r="D566" s="38" t="e">
        <f>+G565*0.1</f>
        <v>#REF!</v>
      </c>
      <c r="E566" s="31">
        <v>1</v>
      </c>
      <c r="F566" s="32">
        <v>1</v>
      </c>
      <c r="G566" s="32" t="e">
        <f>D566*E566</f>
        <v>#REF!</v>
      </c>
    </row>
    <row r="567" spans="1:7" ht="12.75">
      <c r="A567" s="37"/>
      <c r="B567" s="37"/>
      <c r="C567" s="37"/>
      <c r="D567" s="34"/>
      <c r="E567" s="161" t="s">
        <v>56</v>
      </c>
      <c r="F567" s="162" t="e">
        <f>SUM(G564:G566)</f>
        <v>#REF!</v>
      </c>
      <c r="G567" s="163" t="s">
        <v>57</v>
      </c>
    </row>
    <row r="569" spans="1:7" ht="12.75">
      <c r="A569" s="473" t="s">
        <v>392</v>
      </c>
      <c r="B569" s="473"/>
      <c r="C569" s="473"/>
      <c r="D569" s="473"/>
      <c r="E569" s="473"/>
      <c r="F569" s="473"/>
      <c r="G569" s="473"/>
    </row>
    <row r="570" spans="1:7" ht="12.75">
      <c r="A570" s="464" t="s">
        <v>3</v>
      </c>
      <c r="B570" s="464"/>
      <c r="C570" s="156" t="s">
        <v>4</v>
      </c>
      <c r="D570" s="156" t="s">
        <v>53</v>
      </c>
      <c r="E570" s="464" t="s">
        <v>8</v>
      </c>
      <c r="F570" s="464"/>
      <c r="G570" s="156" t="s">
        <v>6</v>
      </c>
    </row>
    <row r="571" spans="1:7" ht="12.75">
      <c r="A571" s="461" t="s">
        <v>383</v>
      </c>
      <c r="B571" s="461"/>
      <c r="C571" s="30" t="s">
        <v>4</v>
      </c>
      <c r="D571" s="38" t="e">
        <f>+#REF!</f>
        <v>#REF!</v>
      </c>
      <c r="E571" s="32">
        <v>1</v>
      </c>
      <c r="F571" s="32">
        <v>1</v>
      </c>
      <c r="G571" s="32" t="e">
        <f>D571*E571</f>
        <v>#REF!</v>
      </c>
    </row>
    <row r="572" spans="1:7" ht="12.75">
      <c r="A572" s="461" t="s">
        <v>55</v>
      </c>
      <c r="B572" s="461"/>
      <c r="C572" s="30" t="s">
        <v>50</v>
      </c>
      <c r="D572" s="38" t="e">
        <f>+D565</f>
        <v>#REF!</v>
      </c>
      <c r="E572" s="32">
        <v>1</v>
      </c>
      <c r="F572" s="32">
        <v>1</v>
      </c>
      <c r="G572" s="32" t="e">
        <f>D572*E572</f>
        <v>#REF!</v>
      </c>
    </row>
    <row r="573" spans="1:7" ht="12.75">
      <c r="A573" s="461" t="s">
        <v>66</v>
      </c>
      <c r="B573" s="461"/>
      <c r="C573" s="30" t="s">
        <v>4</v>
      </c>
      <c r="D573" s="38" t="e">
        <f>+G572*0.1</f>
        <v>#REF!</v>
      </c>
      <c r="E573" s="31">
        <v>1</v>
      </c>
      <c r="F573" s="32">
        <v>1</v>
      </c>
      <c r="G573" s="32" t="e">
        <f>D573*E573</f>
        <v>#REF!</v>
      </c>
    </row>
    <row r="574" spans="1:7" ht="12.75">
      <c r="A574" s="37"/>
      <c r="B574" s="37"/>
      <c r="C574" s="37"/>
      <c r="D574" s="34"/>
      <c r="E574" s="161" t="s">
        <v>56</v>
      </c>
      <c r="F574" s="162" t="e">
        <f>SUM(G571:G573)</f>
        <v>#REF!</v>
      </c>
      <c r="G574" s="163" t="s">
        <v>57</v>
      </c>
    </row>
    <row r="576" spans="1:7" ht="12.75">
      <c r="A576" s="473" t="s">
        <v>393</v>
      </c>
      <c r="B576" s="473"/>
      <c r="C576" s="473"/>
      <c r="D576" s="473"/>
      <c r="E576" s="473"/>
      <c r="F576" s="473"/>
      <c r="G576" s="473"/>
    </row>
    <row r="577" spans="1:7" ht="12.75">
      <c r="A577" s="464" t="s">
        <v>3</v>
      </c>
      <c r="B577" s="464"/>
      <c r="C577" s="156" t="s">
        <v>4</v>
      </c>
      <c r="D577" s="156" t="s">
        <v>53</v>
      </c>
      <c r="E577" s="464" t="s">
        <v>8</v>
      </c>
      <c r="F577" s="464"/>
      <c r="G577" s="156" t="s">
        <v>6</v>
      </c>
    </row>
    <row r="578" spans="1:7" ht="12.75">
      <c r="A578" s="461" t="s">
        <v>384</v>
      </c>
      <c r="B578" s="461"/>
      <c r="C578" s="30" t="s">
        <v>17</v>
      </c>
      <c r="D578" s="38" t="e">
        <f>+#REF!</f>
        <v>#REF!</v>
      </c>
      <c r="E578" s="32">
        <v>0.3</v>
      </c>
      <c r="F578" s="32">
        <v>1</v>
      </c>
      <c r="G578" s="32" t="e">
        <f>D578*E578</f>
        <v>#REF!</v>
      </c>
    </row>
    <row r="579" spans="1:7" ht="12.75">
      <c r="A579" s="461" t="s">
        <v>385</v>
      </c>
      <c r="B579" s="461"/>
      <c r="C579" s="30" t="s">
        <v>4</v>
      </c>
      <c r="D579" s="38" t="e">
        <f>+#REF!</f>
        <v>#REF!</v>
      </c>
      <c r="E579" s="32">
        <v>1</v>
      </c>
      <c r="F579" s="32">
        <v>1</v>
      </c>
      <c r="G579" s="32" t="e">
        <f>D579*E579</f>
        <v>#REF!</v>
      </c>
    </row>
    <row r="580" spans="1:7" ht="12.75">
      <c r="A580" s="461" t="s">
        <v>282</v>
      </c>
      <c r="B580" s="461"/>
      <c r="C580" s="30" t="s">
        <v>4</v>
      </c>
      <c r="D580" s="38" t="e">
        <f>+#REF!</f>
        <v>#REF!</v>
      </c>
      <c r="E580" s="32">
        <v>0.03</v>
      </c>
      <c r="F580" s="32">
        <v>1</v>
      </c>
      <c r="G580" s="32" t="e">
        <f>D580*E580</f>
        <v>#REF!</v>
      </c>
    </row>
    <row r="581" spans="1:7" ht="12.75">
      <c r="A581" s="461" t="s">
        <v>55</v>
      </c>
      <c r="B581" s="461"/>
      <c r="C581" s="30" t="s">
        <v>50</v>
      </c>
      <c r="D581" s="38" t="e">
        <f>+D572</f>
        <v>#REF!</v>
      </c>
      <c r="E581" s="32">
        <v>0.1</v>
      </c>
      <c r="F581" s="32">
        <v>1</v>
      </c>
      <c r="G581" s="32" t="e">
        <f>D581*E581</f>
        <v>#REF!</v>
      </c>
    </row>
    <row r="582" spans="1:7" ht="12.75">
      <c r="A582" s="461" t="s">
        <v>66</v>
      </c>
      <c r="B582" s="461"/>
      <c r="C582" s="30" t="s">
        <v>4</v>
      </c>
      <c r="D582" s="38" t="e">
        <f>+G581*0.1</f>
        <v>#REF!</v>
      </c>
      <c r="E582" s="31">
        <v>1</v>
      </c>
      <c r="F582" s="32">
        <v>1</v>
      </c>
      <c r="G582" s="32" t="e">
        <f>D582*E582</f>
        <v>#REF!</v>
      </c>
    </row>
    <row r="583" spans="1:7" ht="12.75">
      <c r="A583" s="37"/>
      <c r="B583" s="37"/>
      <c r="C583" s="37"/>
      <c r="D583" s="34"/>
      <c r="E583" s="161" t="s">
        <v>56</v>
      </c>
      <c r="F583" s="162" t="e">
        <f>SUM(G578:G582)</f>
        <v>#REF!</v>
      </c>
      <c r="G583" s="163" t="s">
        <v>57</v>
      </c>
    </row>
    <row r="585" spans="1:7" ht="12.75">
      <c r="A585" s="467" t="s">
        <v>447</v>
      </c>
      <c r="B585" s="468"/>
      <c r="C585" s="468"/>
      <c r="D585" s="468"/>
      <c r="E585" s="468"/>
      <c r="F585" s="468"/>
      <c r="G585" s="469"/>
    </row>
    <row r="586" spans="1:7" ht="12.75">
      <c r="A586" s="464" t="s">
        <v>3</v>
      </c>
      <c r="B586" s="464"/>
      <c r="C586" s="191" t="s">
        <v>4</v>
      </c>
      <c r="D586" s="191" t="s">
        <v>53</v>
      </c>
      <c r="E586" s="464" t="s">
        <v>8</v>
      </c>
      <c r="F586" s="464"/>
      <c r="G586" s="191" t="s">
        <v>6</v>
      </c>
    </row>
    <row r="587" spans="1:7" ht="12.75">
      <c r="A587" s="461" t="s">
        <v>449</v>
      </c>
      <c r="B587" s="461"/>
      <c r="C587" s="30" t="s">
        <v>4</v>
      </c>
      <c r="D587" s="38" t="e">
        <f>+#REF!</f>
        <v>#REF!</v>
      </c>
      <c r="E587" s="32">
        <v>1</v>
      </c>
      <c r="F587" s="32">
        <v>1</v>
      </c>
      <c r="G587" s="32" t="e">
        <f>D587*E587</f>
        <v>#REF!</v>
      </c>
    </row>
    <row r="588" spans="1:7" ht="12.75">
      <c r="A588" s="461" t="s">
        <v>282</v>
      </c>
      <c r="B588" s="461"/>
      <c r="C588" s="30" t="s">
        <v>4</v>
      </c>
      <c r="D588" s="38" t="e">
        <f>+D580</f>
        <v>#REF!</v>
      </c>
      <c r="E588" s="32">
        <v>0.02</v>
      </c>
      <c r="F588" s="32">
        <v>1</v>
      </c>
      <c r="G588" s="32" t="e">
        <f>D588*E588</f>
        <v>#REF!</v>
      </c>
    </row>
    <row r="589" spans="1:7" ht="12.75">
      <c r="A589" s="461" t="s">
        <v>55</v>
      </c>
      <c r="B589" s="461"/>
      <c r="C589" s="30" t="s">
        <v>50</v>
      </c>
      <c r="D589" s="38" t="e">
        <f>+D581</f>
        <v>#REF!</v>
      </c>
      <c r="E589" s="32">
        <v>0.08</v>
      </c>
      <c r="F589" s="32">
        <v>1</v>
      </c>
      <c r="G589" s="32" t="e">
        <f>D589*E589</f>
        <v>#REF!</v>
      </c>
    </row>
    <row r="590" spans="1:7" ht="12.75">
      <c r="A590" s="461" t="s">
        <v>66</v>
      </c>
      <c r="B590" s="461"/>
      <c r="C590" s="30" t="s">
        <v>4</v>
      </c>
      <c r="D590" s="38" t="e">
        <f>+G589*0.1</f>
        <v>#REF!</v>
      </c>
      <c r="E590" s="31">
        <v>1</v>
      </c>
      <c r="F590" s="32">
        <v>1</v>
      </c>
      <c r="G590" s="32" t="e">
        <f>D590*E590</f>
        <v>#REF!</v>
      </c>
    </row>
    <row r="591" spans="1:7" ht="12.75">
      <c r="A591" s="192"/>
      <c r="B591" s="192"/>
      <c r="C591" s="151"/>
      <c r="D591" s="220"/>
      <c r="E591" s="161" t="s">
        <v>56</v>
      </c>
      <c r="F591" s="162" t="e">
        <f>SUM(G586:G590)</f>
        <v>#REF!</v>
      </c>
      <c r="G591" s="163" t="s">
        <v>57</v>
      </c>
    </row>
    <row r="592" spans="1:7" ht="12.75">
      <c r="A592" s="192"/>
      <c r="B592" s="192"/>
      <c r="C592" s="151"/>
      <c r="D592" s="220"/>
      <c r="F592" s="152"/>
      <c r="G592" s="152"/>
    </row>
    <row r="593" spans="1:7" ht="12.75">
      <c r="A593" s="467" t="s">
        <v>450</v>
      </c>
      <c r="B593" s="468"/>
      <c r="C593" s="468"/>
      <c r="D593" s="468"/>
      <c r="E593" s="468"/>
      <c r="F593" s="468"/>
      <c r="G593" s="469"/>
    </row>
    <row r="594" spans="1:7" ht="12.75">
      <c r="A594" s="464" t="s">
        <v>3</v>
      </c>
      <c r="B594" s="464"/>
      <c r="C594" s="191" t="s">
        <v>4</v>
      </c>
      <c r="D594" s="191" t="s">
        <v>53</v>
      </c>
      <c r="E594" s="464" t="s">
        <v>8</v>
      </c>
      <c r="F594" s="464"/>
      <c r="G594" s="191" t="s">
        <v>6</v>
      </c>
    </row>
    <row r="595" spans="1:7" ht="12.75">
      <c r="A595" s="461" t="s">
        <v>448</v>
      </c>
      <c r="B595" s="461"/>
      <c r="C595" s="30" t="s">
        <v>4</v>
      </c>
      <c r="D595" s="38" t="e">
        <f>+#REF!</f>
        <v>#REF!</v>
      </c>
      <c r="E595" s="32">
        <v>1</v>
      </c>
      <c r="F595" s="32">
        <v>1</v>
      </c>
      <c r="G595" s="32" t="e">
        <f>D595*E595</f>
        <v>#REF!</v>
      </c>
    </row>
    <row r="596" spans="1:7" ht="12.75">
      <c r="A596" s="461" t="s">
        <v>282</v>
      </c>
      <c r="B596" s="461"/>
      <c r="C596" s="30" t="s">
        <v>4</v>
      </c>
      <c r="D596" s="38" t="e">
        <f>+D588</f>
        <v>#REF!</v>
      </c>
      <c r="E596" s="32">
        <v>0.02</v>
      </c>
      <c r="F596" s="32">
        <v>1</v>
      </c>
      <c r="G596" s="32" t="e">
        <f>D596*E596</f>
        <v>#REF!</v>
      </c>
    </row>
    <row r="597" spans="1:7" ht="12.75">
      <c r="A597" s="461" t="s">
        <v>55</v>
      </c>
      <c r="B597" s="461"/>
      <c r="C597" s="30" t="s">
        <v>50</v>
      </c>
      <c r="D597" s="38" t="e">
        <f>+D589</f>
        <v>#REF!</v>
      </c>
      <c r="E597" s="32">
        <v>0.08</v>
      </c>
      <c r="F597" s="32">
        <v>1</v>
      </c>
      <c r="G597" s="32" t="e">
        <f>D597*E597</f>
        <v>#REF!</v>
      </c>
    </row>
    <row r="598" spans="1:7" ht="12.75">
      <c r="A598" s="461" t="s">
        <v>66</v>
      </c>
      <c r="B598" s="461"/>
      <c r="C598" s="30" t="s">
        <v>4</v>
      </c>
      <c r="D598" s="38" t="e">
        <f>+G597*0.1</f>
        <v>#REF!</v>
      </c>
      <c r="E598" s="31">
        <v>1</v>
      </c>
      <c r="F598" s="32">
        <v>1</v>
      </c>
      <c r="G598" s="32" t="e">
        <f>D598*E598</f>
        <v>#REF!</v>
      </c>
    </row>
    <row r="599" spans="1:7" ht="12.75">
      <c r="A599" s="192"/>
      <c r="B599" s="192"/>
      <c r="C599" s="151"/>
      <c r="D599" s="220"/>
      <c r="E599" s="161" t="s">
        <v>56</v>
      </c>
      <c r="F599" s="162" t="e">
        <f>SUM(G594:G598)</f>
        <v>#REF!</v>
      </c>
      <c r="G599" s="163" t="s">
        <v>57</v>
      </c>
    </row>
    <row r="600" spans="1:7" ht="12.75">
      <c r="A600" s="192"/>
      <c r="B600" s="192"/>
      <c r="C600" s="151"/>
      <c r="D600" s="220"/>
      <c r="F600" s="152"/>
      <c r="G600" s="152"/>
    </row>
    <row r="601" spans="1:7" ht="12.75">
      <c r="A601" s="467" t="s">
        <v>436</v>
      </c>
      <c r="B601" s="468"/>
      <c r="C601" s="468"/>
      <c r="D601" s="468"/>
      <c r="E601" s="468"/>
      <c r="F601" s="468"/>
      <c r="G601" s="469"/>
    </row>
    <row r="602" spans="1:7" ht="12.75">
      <c r="A602" s="471" t="s">
        <v>3</v>
      </c>
      <c r="B602" s="472"/>
      <c r="C602" s="191" t="s">
        <v>4</v>
      </c>
      <c r="D602" s="191" t="s">
        <v>53</v>
      </c>
      <c r="E602" s="471" t="s">
        <v>8</v>
      </c>
      <c r="F602" s="472"/>
      <c r="G602" s="191" t="s">
        <v>6</v>
      </c>
    </row>
    <row r="603" spans="1:7" ht="12.75">
      <c r="A603" s="466" t="s">
        <v>54</v>
      </c>
      <c r="B603" s="466"/>
      <c r="C603" s="30" t="s">
        <v>50</v>
      </c>
      <c r="D603" s="38" t="e">
        <f>+#REF!</f>
        <v>#REF!</v>
      </c>
      <c r="E603" s="164">
        <v>0.08</v>
      </c>
      <c r="F603" s="165">
        <v>1</v>
      </c>
      <c r="G603" s="32" t="e">
        <f>D603*E603</f>
        <v>#REF!</v>
      </c>
    </row>
    <row r="604" spans="1:7" ht="12.75">
      <c r="A604" s="466" t="s">
        <v>55</v>
      </c>
      <c r="B604" s="466"/>
      <c r="C604" s="30" t="s">
        <v>50</v>
      </c>
      <c r="D604" s="38" t="e">
        <f>+#REF!</f>
        <v>#REF!</v>
      </c>
      <c r="E604" s="164">
        <v>0.08</v>
      </c>
      <c r="F604" s="165">
        <v>1</v>
      </c>
      <c r="G604" s="32" t="e">
        <f>D604*E604</f>
        <v>#REF!</v>
      </c>
    </row>
    <row r="605" spans="1:7" ht="12.75">
      <c r="A605" s="466" t="s">
        <v>51</v>
      </c>
      <c r="B605" s="466"/>
      <c r="C605" s="179" t="s">
        <v>7</v>
      </c>
      <c r="D605" s="39" t="e">
        <f>+'apu acueducto'!D383</f>
        <v>#REF!</v>
      </c>
      <c r="E605" s="165">
        <v>0.07</v>
      </c>
      <c r="F605" s="165">
        <v>1</v>
      </c>
      <c r="G605" s="32" t="e">
        <f>D605*E605</f>
        <v>#REF!</v>
      </c>
    </row>
    <row r="606" spans="1:7" ht="12.75">
      <c r="A606" s="466" t="s">
        <v>52</v>
      </c>
      <c r="B606" s="466"/>
      <c r="C606" s="179" t="s">
        <v>4</v>
      </c>
      <c r="D606" s="40" t="e">
        <f>+#REF!</f>
        <v>#REF!</v>
      </c>
      <c r="E606" s="165">
        <v>0.5</v>
      </c>
      <c r="F606" s="165">
        <v>1</v>
      </c>
      <c r="G606" s="32" t="e">
        <f>D606*E606</f>
        <v>#REF!</v>
      </c>
    </row>
    <row r="607" spans="1:7" ht="12.75">
      <c r="A607" s="37"/>
      <c r="B607" s="37"/>
      <c r="C607" s="37"/>
      <c r="D607" s="34"/>
      <c r="E607" s="161" t="s">
        <v>56</v>
      </c>
      <c r="F607" s="162" t="e">
        <f>SUM(G603:G606)</f>
        <v>#REF!</v>
      </c>
      <c r="G607" s="163" t="s">
        <v>57</v>
      </c>
    </row>
    <row r="608" spans="1:7" ht="12.75">
      <c r="A608" s="37"/>
      <c r="B608" s="37"/>
      <c r="C608" s="37"/>
      <c r="D608" s="34"/>
      <c r="E608" s="34"/>
      <c r="F608" s="35"/>
      <c r="G608" s="36"/>
    </row>
    <row r="609" spans="1:7" ht="12.75">
      <c r="A609" s="467" t="s">
        <v>437</v>
      </c>
      <c r="B609" s="468"/>
      <c r="C609" s="468"/>
      <c r="D609" s="468"/>
      <c r="E609" s="468"/>
      <c r="F609" s="468"/>
      <c r="G609" s="469"/>
    </row>
    <row r="610" spans="1:7" ht="12.75">
      <c r="A610" s="464" t="s">
        <v>3</v>
      </c>
      <c r="B610" s="464"/>
      <c r="C610" s="178" t="s">
        <v>4</v>
      </c>
      <c r="D610" s="178" t="s">
        <v>53</v>
      </c>
      <c r="E610" s="464" t="s">
        <v>8</v>
      </c>
      <c r="F610" s="464"/>
      <c r="G610" s="178" t="s">
        <v>6</v>
      </c>
    </row>
    <row r="611" spans="1:7" ht="12.75">
      <c r="A611" s="466" t="s">
        <v>58</v>
      </c>
      <c r="B611" s="466"/>
      <c r="C611" s="30" t="s">
        <v>50</v>
      </c>
      <c r="D611" s="38" t="e">
        <f>+#REF!</f>
        <v>#REF!</v>
      </c>
      <c r="E611" s="164">
        <v>0.13</v>
      </c>
      <c r="F611" s="165">
        <v>1</v>
      </c>
      <c r="G611" s="32" t="e">
        <f>D611*E611</f>
        <v>#REF!</v>
      </c>
    </row>
    <row r="612" spans="1:7" ht="12.75">
      <c r="A612" s="466" t="s">
        <v>9</v>
      </c>
      <c r="B612" s="466"/>
      <c r="C612" s="30" t="s">
        <v>4</v>
      </c>
      <c r="D612" s="38" t="e">
        <f>+G611*0.1</f>
        <v>#REF!</v>
      </c>
      <c r="E612" s="164">
        <v>1</v>
      </c>
      <c r="F612" s="165">
        <v>1</v>
      </c>
      <c r="G612" s="32" t="e">
        <f>D612*E612</f>
        <v>#REF!</v>
      </c>
    </row>
    <row r="613" spans="1:7" ht="12.75">
      <c r="A613" s="37"/>
      <c r="B613" s="37"/>
      <c r="C613" s="37"/>
      <c r="D613" s="34"/>
      <c r="E613" s="161" t="s">
        <v>56</v>
      </c>
      <c r="F613" s="162" t="e">
        <f>SUM(G611:G612)</f>
        <v>#REF!</v>
      </c>
      <c r="G613" s="163" t="s">
        <v>60</v>
      </c>
    </row>
    <row r="614" spans="1:7" ht="12.75">
      <c r="A614" s="37"/>
      <c r="B614" s="37"/>
      <c r="C614" s="37"/>
      <c r="D614" s="37"/>
      <c r="E614" s="37"/>
      <c r="F614" s="37"/>
      <c r="G614" s="37"/>
    </row>
    <row r="615" spans="1:7" ht="12.75">
      <c r="A615" s="462" t="s">
        <v>438</v>
      </c>
      <c r="B615" s="462"/>
      <c r="C615" s="462"/>
      <c r="D615" s="462"/>
      <c r="E615" s="462"/>
      <c r="F615" s="462"/>
      <c r="G615" s="462"/>
    </row>
    <row r="616" spans="1:7" ht="12.75">
      <c r="A616" s="157" t="s">
        <v>2</v>
      </c>
      <c r="B616" s="158"/>
      <c r="C616" s="33"/>
      <c r="D616" s="33"/>
      <c r="E616" s="33"/>
      <c r="F616" s="33"/>
      <c r="G616" s="33"/>
    </row>
    <row r="617" spans="1:7" ht="12.75">
      <c r="A617" s="464" t="s">
        <v>3</v>
      </c>
      <c r="B617" s="464"/>
      <c r="C617" s="178" t="s">
        <v>4</v>
      </c>
      <c r="D617" s="178" t="s">
        <v>53</v>
      </c>
      <c r="E617" s="464" t="s">
        <v>8</v>
      </c>
      <c r="F617" s="464"/>
      <c r="G617" s="178" t="s">
        <v>6</v>
      </c>
    </row>
    <row r="618" spans="1:7" ht="12.75">
      <c r="A618" s="466" t="s">
        <v>58</v>
      </c>
      <c r="B618" s="466"/>
      <c r="C618" s="30" t="s">
        <v>50</v>
      </c>
      <c r="D618" s="38" t="e">
        <f>+D611</f>
        <v>#REF!</v>
      </c>
      <c r="E618" s="165">
        <v>0.18</v>
      </c>
      <c r="F618" s="165">
        <v>1</v>
      </c>
      <c r="G618" s="32" t="e">
        <f>D618*E618</f>
        <v>#REF!</v>
      </c>
    </row>
    <row r="619" spans="1:7" ht="12.75">
      <c r="A619" s="466" t="str">
        <f>+A612</f>
        <v>HERRAMIENTA MENOR</v>
      </c>
      <c r="B619" s="466"/>
      <c r="C619" s="30" t="s">
        <v>4</v>
      </c>
      <c r="D619" s="38" t="e">
        <f>+G618*0.1</f>
        <v>#REF!</v>
      </c>
      <c r="E619" s="164">
        <v>1</v>
      </c>
      <c r="F619" s="165">
        <v>1</v>
      </c>
      <c r="G619" s="32" t="e">
        <f>D619*E619</f>
        <v>#REF!</v>
      </c>
    </row>
    <row r="620" spans="1:7" ht="12.75">
      <c r="A620" s="37"/>
      <c r="B620" s="37"/>
      <c r="C620" s="37"/>
      <c r="D620" s="34"/>
      <c r="E620" s="161" t="s">
        <v>56</v>
      </c>
      <c r="F620" s="162" t="e">
        <f>SUM(G618:G619)</f>
        <v>#REF!</v>
      </c>
      <c r="G620" s="163" t="s">
        <v>60</v>
      </c>
    </row>
    <row r="621" spans="1:7" ht="12.75">
      <c r="A621" s="37"/>
      <c r="B621" s="37"/>
      <c r="C621" s="37"/>
      <c r="D621" s="34"/>
      <c r="E621" s="34"/>
      <c r="F621" s="35"/>
      <c r="G621" s="36"/>
    </row>
    <row r="622" spans="1:7" ht="12.75">
      <c r="A622" s="467" t="s">
        <v>439</v>
      </c>
      <c r="B622" s="468"/>
      <c r="C622" s="468"/>
      <c r="D622" s="468"/>
      <c r="E622" s="468"/>
      <c r="F622" s="468"/>
      <c r="G622" s="469"/>
    </row>
    <row r="623" spans="1:7" ht="12.75">
      <c r="A623" s="463" t="s">
        <v>81</v>
      </c>
      <c r="B623" s="463"/>
      <c r="C623" s="178" t="s">
        <v>4</v>
      </c>
      <c r="D623" s="178" t="s">
        <v>53</v>
      </c>
      <c r="E623" s="464" t="s">
        <v>8</v>
      </c>
      <c r="F623" s="464"/>
      <c r="G623" s="178" t="s">
        <v>6</v>
      </c>
    </row>
    <row r="624" spans="1:7" ht="12.75">
      <c r="A624" s="461" t="s">
        <v>206</v>
      </c>
      <c r="B624" s="461"/>
      <c r="C624" s="146" t="s">
        <v>19</v>
      </c>
      <c r="D624" s="147">
        <v>2500</v>
      </c>
      <c r="E624" s="165">
        <v>2.1</v>
      </c>
      <c r="F624" s="166">
        <v>1</v>
      </c>
      <c r="G624" s="148">
        <f aca="true" t="shared" si="13" ref="G624:G629">+D624*E624</f>
        <v>5250</v>
      </c>
    </row>
    <row r="625" spans="1:7" ht="12.75">
      <c r="A625" s="461" t="s">
        <v>208</v>
      </c>
      <c r="B625" s="461"/>
      <c r="C625" s="146" t="s">
        <v>4</v>
      </c>
      <c r="D625" s="160">
        <v>1800</v>
      </c>
      <c r="E625" s="165">
        <v>1</v>
      </c>
      <c r="F625" s="166">
        <v>1</v>
      </c>
      <c r="G625" s="148">
        <f t="shared" si="13"/>
        <v>1800</v>
      </c>
    </row>
    <row r="626" spans="1:7" ht="12.75">
      <c r="A626" s="461" t="s">
        <v>202</v>
      </c>
      <c r="B626" s="461"/>
      <c r="C626" s="146" t="s">
        <v>50</v>
      </c>
      <c r="D626" s="145" t="e">
        <f>+D611</f>
        <v>#REF!</v>
      </c>
      <c r="E626" s="165">
        <v>0.2</v>
      </c>
      <c r="F626" s="166">
        <v>1</v>
      </c>
      <c r="G626" s="148" t="e">
        <f t="shared" si="13"/>
        <v>#REF!</v>
      </c>
    </row>
    <row r="627" spans="1:7" ht="12.75">
      <c r="A627" s="461" t="s">
        <v>9</v>
      </c>
      <c r="B627" s="461"/>
      <c r="C627" s="146" t="s">
        <v>4</v>
      </c>
      <c r="D627" s="145" t="e">
        <f>+G626*0.1</f>
        <v>#REF!</v>
      </c>
      <c r="E627" s="165">
        <v>1</v>
      </c>
      <c r="F627" s="166">
        <v>1</v>
      </c>
      <c r="G627" s="148" t="e">
        <f t="shared" si="13"/>
        <v>#REF!</v>
      </c>
    </row>
    <row r="628" spans="1:7" ht="12.75">
      <c r="A628" s="461" t="s">
        <v>207</v>
      </c>
      <c r="B628" s="461"/>
      <c r="C628" s="146" t="s">
        <v>4</v>
      </c>
      <c r="D628" s="145" t="e">
        <f>+#REF!</f>
        <v>#REF!</v>
      </c>
      <c r="E628" s="165">
        <v>0.5</v>
      </c>
      <c r="F628" s="166">
        <v>1</v>
      </c>
      <c r="G628" s="148" t="e">
        <f t="shared" si="13"/>
        <v>#REF!</v>
      </c>
    </row>
    <row r="629" spans="1:7" ht="12.75">
      <c r="A629" s="461" t="s">
        <v>20</v>
      </c>
      <c r="B629" s="461"/>
      <c r="C629" s="146" t="s">
        <v>14</v>
      </c>
      <c r="D629" s="145">
        <f>+D36</f>
        <v>3850</v>
      </c>
      <c r="E629" s="165">
        <v>0.05</v>
      </c>
      <c r="F629" s="166">
        <v>1</v>
      </c>
      <c r="G629" s="148">
        <f t="shared" si="13"/>
        <v>192.5</v>
      </c>
    </row>
    <row r="630" spans="1:7" ht="18">
      <c r="A630" s="465"/>
      <c r="B630" s="465"/>
      <c r="C630" s="154"/>
      <c r="D630" s="34"/>
      <c r="E630" s="167" t="s">
        <v>56</v>
      </c>
      <c r="F630" s="162" t="e">
        <f>SUM(G624:G629)</f>
        <v>#REF!</v>
      </c>
      <c r="G630" s="163" t="s">
        <v>57</v>
      </c>
    </row>
    <row r="631" spans="1:7" ht="12.75">
      <c r="A631" s="37"/>
      <c r="B631" s="37"/>
      <c r="C631" s="37"/>
      <c r="D631" s="34"/>
      <c r="E631" s="34"/>
      <c r="F631" s="35"/>
      <c r="G631" s="36"/>
    </row>
    <row r="632" spans="1:7" ht="12.75">
      <c r="A632" s="467" t="s">
        <v>440</v>
      </c>
      <c r="B632" s="468"/>
      <c r="C632" s="468"/>
      <c r="D632" s="468"/>
      <c r="E632" s="468"/>
      <c r="F632" s="468"/>
      <c r="G632" s="469"/>
    </row>
    <row r="633" spans="1:7" ht="12.75">
      <c r="A633" s="463" t="s">
        <v>3</v>
      </c>
      <c r="B633" s="463"/>
      <c r="C633" s="178" t="s">
        <v>4</v>
      </c>
      <c r="D633" s="178" t="s">
        <v>53</v>
      </c>
      <c r="E633" s="178" t="s">
        <v>8</v>
      </c>
      <c r="F633" s="178"/>
      <c r="G633" s="178" t="s">
        <v>6</v>
      </c>
    </row>
    <row r="634" spans="1:7" ht="12.75">
      <c r="A634" s="461" t="s">
        <v>58</v>
      </c>
      <c r="B634" s="461"/>
      <c r="C634" s="30" t="s">
        <v>50</v>
      </c>
      <c r="D634" s="38" t="e">
        <f>+#REF!</f>
        <v>#REF!</v>
      </c>
      <c r="E634" s="165">
        <v>0.4</v>
      </c>
      <c r="F634" s="166">
        <v>1</v>
      </c>
      <c r="G634" s="148" t="e">
        <f>D634*E634</f>
        <v>#REF!</v>
      </c>
    </row>
    <row r="635" spans="1:7" ht="12.75">
      <c r="A635" s="461" t="str">
        <f>+A619</f>
        <v>HERRAMIENTA MENOR</v>
      </c>
      <c r="B635" s="461"/>
      <c r="C635" s="30" t="s">
        <v>4</v>
      </c>
      <c r="D635" s="38" t="e">
        <f>+G634*0.1</f>
        <v>#REF!</v>
      </c>
      <c r="E635" s="165">
        <v>1</v>
      </c>
      <c r="F635" s="166">
        <v>1</v>
      </c>
      <c r="G635" s="148" t="e">
        <f>D635*E635</f>
        <v>#REF!</v>
      </c>
    </row>
    <row r="636" spans="1:7" ht="12.75">
      <c r="A636" s="37"/>
      <c r="B636" s="37"/>
      <c r="C636" s="37"/>
      <c r="D636" s="34"/>
      <c r="E636" s="161" t="s">
        <v>56</v>
      </c>
      <c r="F636" s="162" t="e">
        <f>SUM(G634:G635)</f>
        <v>#REF!</v>
      </c>
      <c r="G636" s="163" t="s">
        <v>59</v>
      </c>
    </row>
    <row r="637" spans="1:7" ht="12.75">
      <c r="A637" s="37"/>
      <c r="B637" s="37"/>
      <c r="C637" s="37"/>
      <c r="D637" s="34"/>
      <c r="E637" s="34"/>
      <c r="F637" s="35"/>
      <c r="G637" s="36"/>
    </row>
    <row r="638" spans="1:7" ht="12.75">
      <c r="A638" s="467" t="s">
        <v>441</v>
      </c>
      <c r="B638" s="468"/>
      <c r="C638" s="468"/>
      <c r="D638" s="468"/>
      <c r="E638" s="468"/>
      <c r="F638" s="468"/>
      <c r="G638" s="469"/>
    </row>
    <row r="639" spans="1:7" ht="12.75">
      <c r="A639" s="464" t="s">
        <v>3</v>
      </c>
      <c r="B639" s="464"/>
      <c r="C639" s="178" t="s">
        <v>4</v>
      </c>
      <c r="D639" s="178" t="s">
        <v>53</v>
      </c>
      <c r="E639" s="464" t="s">
        <v>8</v>
      </c>
      <c r="F639" s="464"/>
      <c r="G639" s="178" t="s">
        <v>6</v>
      </c>
    </row>
    <row r="640" spans="1:7" ht="12.75">
      <c r="A640" s="466" t="s">
        <v>58</v>
      </c>
      <c r="B640" s="466"/>
      <c r="C640" s="30" t="s">
        <v>50</v>
      </c>
      <c r="D640" s="38" t="e">
        <f>+D634</f>
        <v>#REF!</v>
      </c>
      <c r="E640" s="165">
        <v>0.75</v>
      </c>
      <c r="F640" s="165">
        <v>1</v>
      </c>
      <c r="G640" s="32" t="e">
        <f>D640*E640</f>
        <v>#REF!</v>
      </c>
    </row>
    <row r="641" spans="1:7" ht="12.75">
      <c r="A641" s="466" t="str">
        <f>+A635</f>
        <v>HERRAMIENTA MENOR</v>
      </c>
      <c r="B641" s="466"/>
      <c r="C641" s="30" t="s">
        <v>4</v>
      </c>
      <c r="D641" s="38" t="e">
        <f>+G640*0.1</f>
        <v>#REF!</v>
      </c>
      <c r="E641" s="164">
        <v>1</v>
      </c>
      <c r="F641" s="165">
        <v>1</v>
      </c>
      <c r="G641" s="32" t="e">
        <f>D641*E641</f>
        <v>#REF!</v>
      </c>
    </row>
    <row r="642" spans="1:7" ht="12.75">
      <c r="A642" s="37"/>
      <c r="B642" s="37"/>
      <c r="C642" s="37"/>
      <c r="D642" s="34"/>
      <c r="E642" s="161" t="s">
        <v>56</v>
      </c>
      <c r="F642" s="162" t="e">
        <f>SUM(G640:G641)</f>
        <v>#REF!</v>
      </c>
      <c r="G642" s="163" t="s">
        <v>59</v>
      </c>
    </row>
    <row r="644" spans="1:7" ht="12.75">
      <c r="A644" s="462" t="s">
        <v>442</v>
      </c>
      <c r="B644" s="462"/>
      <c r="C644" s="462"/>
      <c r="D644" s="462"/>
      <c r="E644" s="462"/>
      <c r="F644" s="462"/>
      <c r="G644" s="462"/>
    </row>
    <row r="645" spans="1:7" ht="12.75">
      <c r="A645" s="464" t="s">
        <v>3</v>
      </c>
      <c r="B645" s="464"/>
      <c r="C645" s="178" t="s">
        <v>4</v>
      </c>
      <c r="D645" s="178" t="s">
        <v>53</v>
      </c>
      <c r="E645" s="464" t="s">
        <v>8</v>
      </c>
      <c r="F645" s="464"/>
      <c r="G645" s="178" t="s">
        <v>6</v>
      </c>
    </row>
    <row r="646" spans="1:7" ht="12.75">
      <c r="A646" s="466" t="s">
        <v>62</v>
      </c>
      <c r="B646" s="466"/>
      <c r="C646" s="30" t="s">
        <v>50</v>
      </c>
      <c r="D646" s="38" t="e">
        <f>+#REF!</f>
        <v>#REF!</v>
      </c>
      <c r="E646" s="165">
        <v>0.5</v>
      </c>
      <c r="F646" s="165">
        <v>1</v>
      </c>
      <c r="G646" s="32" t="e">
        <f>D646*E646</f>
        <v>#REF!</v>
      </c>
    </row>
    <row r="647" spans="1:7" ht="12.75">
      <c r="A647" s="466" t="s">
        <v>9</v>
      </c>
      <c r="B647" s="466"/>
      <c r="C647" s="30" t="s">
        <v>4</v>
      </c>
      <c r="D647" s="38" t="e">
        <f>+G646*0.1</f>
        <v>#REF!</v>
      </c>
      <c r="E647" s="165">
        <v>1</v>
      </c>
      <c r="F647" s="165">
        <v>1</v>
      </c>
      <c r="G647" s="32" t="e">
        <f>D647*E647</f>
        <v>#REF!</v>
      </c>
    </row>
    <row r="648" spans="1:7" ht="12.75">
      <c r="A648" s="466" t="s">
        <v>61</v>
      </c>
      <c r="B648" s="466"/>
      <c r="C648" s="30" t="s">
        <v>50</v>
      </c>
      <c r="D648" s="38" t="e">
        <f>+#REF!</f>
        <v>#REF!</v>
      </c>
      <c r="E648" s="164">
        <v>0.5</v>
      </c>
      <c r="F648" s="165">
        <v>1</v>
      </c>
      <c r="G648" s="32" t="e">
        <f>D648*E648</f>
        <v>#REF!</v>
      </c>
    </row>
    <row r="649" spans="1:7" ht="12.75">
      <c r="A649" s="37"/>
      <c r="B649" s="37"/>
      <c r="C649" s="37"/>
      <c r="D649" s="34"/>
      <c r="E649" s="161" t="s">
        <v>56</v>
      </c>
      <c r="F649" s="162" t="e">
        <f>SUM(G646:G648)</f>
        <v>#REF!</v>
      </c>
      <c r="G649" s="163" t="s">
        <v>59</v>
      </c>
    </row>
    <row r="650" spans="1:7" ht="12.75">
      <c r="A650" s="37"/>
      <c r="B650" s="37"/>
      <c r="C650" s="37"/>
      <c r="D650" s="34"/>
      <c r="E650" s="34"/>
      <c r="F650" s="35"/>
      <c r="G650" s="36"/>
    </row>
    <row r="651" spans="1:7" ht="12.75">
      <c r="A651" s="462" t="s">
        <v>443</v>
      </c>
      <c r="B651" s="462"/>
      <c r="C651" s="462"/>
      <c r="D651" s="462"/>
      <c r="E651" s="462"/>
      <c r="F651" s="462"/>
      <c r="G651" s="462"/>
    </row>
    <row r="652" spans="1:7" ht="12.75">
      <c r="A652" s="464" t="s">
        <v>3</v>
      </c>
      <c r="B652" s="464"/>
      <c r="C652" s="178" t="s">
        <v>4</v>
      </c>
      <c r="D652" s="178" t="s">
        <v>53</v>
      </c>
      <c r="E652" s="464" t="s">
        <v>8</v>
      </c>
      <c r="F652" s="464"/>
      <c r="G652" s="178" t="s">
        <v>6</v>
      </c>
    </row>
    <row r="653" spans="1:7" ht="12.75">
      <c r="A653" s="466" t="s">
        <v>62</v>
      </c>
      <c r="B653" s="466"/>
      <c r="C653" s="30" t="s">
        <v>50</v>
      </c>
      <c r="D653" s="38" t="e">
        <f>+D646</f>
        <v>#REF!</v>
      </c>
      <c r="E653" s="165">
        <v>0.75</v>
      </c>
      <c r="F653" s="165">
        <v>1</v>
      </c>
      <c r="G653" s="32" t="e">
        <f>D653*E653</f>
        <v>#REF!</v>
      </c>
    </row>
    <row r="654" spans="1:7" ht="12.75">
      <c r="A654" s="466" t="s">
        <v>9</v>
      </c>
      <c r="B654" s="466"/>
      <c r="C654" s="30" t="s">
        <v>4</v>
      </c>
      <c r="D654" s="38" t="e">
        <f>+G653*0.1</f>
        <v>#REF!</v>
      </c>
      <c r="E654" s="165">
        <v>1</v>
      </c>
      <c r="F654" s="165">
        <v>1</v>
      </c>
      <c r="G654" s="32" t="e">
        <f>D654*E654</f>
        <v>#REF!</v>
      </c>
    </row>
    <row r="655" spans="1:7" ht="12.75">
      <c r="A655" s="177" t="s">
        <v>63</v>
      </c>
      <c r="B655" s="177"/>
      <c r="C655" s="30" t="s">
        <v>12</v>
      </c>
      <c r="D655" s="38" t="e">
        <f>+#REF!</f>
        <v>#REF!</v>
      </c>
      <c r="E655" s="165">
        <v>1.2</v>
      </c>
      <c r="F655" s="165"/>
      <c r="G655" s="32" t="e">
        <f>D655*E655</f>
        <v>#REF!</v>
      </c>
    </row>
    <row r="656" spans="1:7" ht="12.75">
      <c r="A656" s="466" t="s">
        <v>61</v>
      </c>
      <c r="B656" s="466"/>
      <c r="C656" s="30" t="s">
        <v>50</v>
      </c>
      <c r="D656" s="38" t="e">
        <f>+D648</f>
        <v>#REF!</v>
      </c>
      <c r="E656" s="164">
        <v>0.75</v>
      </c>
      <c r="F656" s="165">
        <v>1</v>
      </c>
      <c r="G656" s="32" t="e">
        <f>D656*E656</f>
        <v>#REF!</v>
      </c>
    </row>
    <row r="657" spans="1:7" ht="12.75">
      <c r="A657" s="37"/>
      <c r="B657" s="37"/>
      <c r="C657" s="37"/>
      <c r="D657" s="34"/>
      <c r="E657" s="161" t="s">
        <v>56</v>
      </c>
      <c r="F657" s="162" t="e">
        <f>SUM(G653:G656)</f>
        <v>#REF!</v>
      </c>
      <c r="G657" s="163" t="s">
        <v>59</v>
      </c>
    </row>
    <row r="658" spans="1:7" ht="12.75">
      <c r="A658" s="37"/>
      <c r="B658" s="37"/>
      <c r="C658" s="37"/>
      <c r="D658" s="34"/>
      <c r="E658" s="34"/>
      <c r="F658" s="35"/>
      <c r="G658" s="36"/>
    </row>
    <row r="659" spans="1:7" ht="12.75">
      <c r="A659" s="462" t="s">
        <v>444</v>
      </c>
      <c r="B659" s="462"/>
      <c r="C659" s="462"/>
      <c r="D659" s="462"/>
      <c r="E659" s="462" t="s">
        <v>1</v>
      </c>
      <c r="F659" s="462"/>
      <c r="G659" s="462" t="s">
        <v>12</v>
      </c>
    </row>
    <row r="660" spans="1:7" ht="12.75">
      <c r="A660" s="464" t="s">
        <v>3</v>
      </c>
      <c r="B660" s="464"/>
      <c r="C660" s="178" t="s">
        <v>4</v>
      </c>
      <c r="D660" s="178" t="s">
        <v>53</v>
      </c>
      <c r="E660" s="464" t="s">
        <v>8</v>
      </c>
      <c r="F660" s="464"/>
      <c r="G660" s="178" t="s">
        <v>6</v>
      </c>
    </row>
    <row r="661" spans="1:7" ht="12.75">
      <c r="A661" s="466" t="s">
        <v>58</v>
      </c>
      <c r="B661" s="466"/>
      <c r="C661" s="30" t="s">
        <v>50</v>
      </c>
      <c r="D661" s="38" t="e">
        <f>+D640</f>
        <v>#REF!</v>
      </c>
      <c r="E661" s="165">
        <v>0.17</v>
      </c>
      <c r="F661" s="165">
        <v>1</v>
      </c>
      <c r="G661" s="32" t="e">
        <f>D661*E661</f>
        <v>#REF!</v>
      </c>
    </row>
    <row r="662" spans="1:7" ht="12.75">
      <c r="A662" s="466" t="s">
        <v>9</v>
      </c>
      <c r="B662" s="466"/>
      <c r="C662" s="30" t="s">
        <v>4</v>
      </c>
      <c r="D662" s="38" t="e">
        <f>+G661*0.1</f>
        <v>#REF!</v>
      </c>
      <c r="E662" s="165">
        <v>1</v>
      </c>
      <c r="F662" s="165">
        <v>1</v>
      </c>
      <c r="G662" s="32" t="e">
        <f>D662*E662</f>
        <v>#REF!</v>
      </c>
    </row>
    <row r="663" spans="1:7" ht="12.75">
      <c r="A663" s="466" t="s">
        <v>28</v>
      </c>
      <c r="B663" s="466"/>
      <c r="C663" s="30" t="s">
        <v>50</v>
      </c>
      <c r="D663" s="38" t="e">
        <f>+#REF!</f>
        <v>#REF!</v>
      </c>
      <c r="E663" s="165">
        <v>0.2</v>
      </c>
      <c r="F663" s="165">
        <v>1</v>
      </c>
      <c r="G663" s="32" t="e">
        <f>D663*E663</f>
        <v>#REF!</v>
      </c>
    </row>
    <row r="664" spans="1:7" ht="12.75">
      <c r="A664" s="466" t="s">
        <v>64</v>
      </c>
      <c r="B664" s="466"/>
      <c r="C664" s="30" t="s">
        <v>12</v>
      </c>
      <c r="D664" s="38">
        <v>1700</v>
      </c>
      <c r="E664" s="164">
        <v>1</v>
      </c>
      <c r="F664" s="165">
        <v>1</v>
      </c>
      <c r="G664" s="32">
        <f>D664*E664</f>
        <v>1700</v>
      </c>
    </row>
    <row r="665" spans="1:7" ht="12.75">
      <c r="A665" s="37"/>
      <c r="B665" s="37"/>
      <c r="C665" s="37"/>
      <c r="D665" s="34"/>
      <c r="E665" s="161" t="s">
        <v>56</v>
      </c>
      <c r="F665" s="162" t="e">
        <f>SUM(G661:G664)</f>
        <v>#REF!</v>
      </c>
      <c r="G665" s="163" t="s">
        <v>59</v>
      </c>
    </row>
    <row r="666" spans="1:7" ht="12.75">
      <c r="A666" s="37"/>
      <c r="B666" s="37"/>
      <c r="C666" s="37"/>
      <c r="D666" s="34"/>
      <c r="E666" s="34"/>
      <c r="F666" s="35"/>
      <c r="G666" s="36"/>
    </row>
    <row r="667" spans="1:7" ht="12.75">
      <c r="A667" s="467" t="s">
        <v>445</v>
      </c>
      <c r="B667" s="468"/>
      <c r="C667" s="468"/>
      <c r="D667" s="468"/>
      <c r="E667" s="468"/>
      <c r="F667" s="468"/>
      <c r="G667" s="469"/>
    </row>
    <row r="668" spans="1:7" ht="12.75">
      <c r="A668" s="457" t="s">
        <v>81</v>
      </c>
      <c r="B668" s="458"/>
      <c r="C668" s="178" t="s">
        <v>4</v>
      </c>
      <c r="D668" s="178" t="s">
        <v>53</v>
      </c>
      <c r="E668" s="471" t="s">
        <v>8</v>
      </c>
      <c r="F668" s="472"/>
      <c r="G668" s="178" t="s">
        <v>6</v>
      </c>
    </row>
    <row r="669" spans="1:7" ht="12.75">
      <c r="A669" s="459" t="s">
        <v>13</v>
      </c>
      <c r="B669" s="460"/>
      <c r="C669" s="30" t="s">
        <v>14</v>
      </c>
      <c r="D669" s="42">
        <v>678</v>
      </c>
      <c r="E669" s="41">
        <v>260</v>
      </c>
      <c r="F669" s="41">
        <v>1</v>
      </c>
      <c r="G669" s="32">
        <f>D669*E669</f>
        <v>176280</v>
      </c>
    </row>
    <row r="670" spans="1:7" ht="12.75">
      <c r="A670" s="459" t="s">
        <v>25</v>
      </c>
      <c r="B670" s="460"/>
      <c r="C670" s="30" t="s">
        <v>12</v>
      </c>
      <c r="D670" s="42">
        <v>61450</v>
      </c>
      <c r="E670" s="41">
        <v>0.82</v>
      </c>
      <c r="F670" s="41">
        <v>1</v>
      </c>
      <c r="G670" s="32">
        <f aca="true" t="shared" si="14" ref="G670:G677">D670*E670</f>
        <v>50389</v>
      </c>
    </row>
    <row r="671" spans="1:7" ht="12.75">
      <c r="A671" s="459" t="s">
        <v>24</v>
      </c>
      <c r="B671" s="460"/>
      <c r="C671" s="30" t="s">
        <v>12</v>
      </c>
      <c r="D671" s="42">
        <v>48600</v>
      </c>
      <c r="E671" s="41">
        <v>0.62</v>
      </c>
      <c r="F671" s="41">
        <v>1</v>
      </c>
      <c r="G671" s="32">
        <f t="shared" si="14"/>
        <v>30132</v>
      </c>
    </row>
    <row r="672" spans="1:7" ht="12.75">
      <c r="A672" s="459" t="s">
        <v>15</v>
      </c>
      <c r="B672" s="460"/>
      <c r="C672" s="30" t="s">
        <v>16</v>
      </c>
      <c r="D672" s="42">
        <v>50</v>
      </c>
      <c r="E672" s="41">
        <v>185</v>
      </c>
      <c r="F672" s="41">
        <v>1</v>
      </c>
      <c r="G672" s="32">
        <f t="shared" si="14"/>
        <v>9250</v>
      </c>
    </row>
    <row r="673" spans="1:7" ht="12.75">
      <c r="A673" s="459" t="s">
        <v>92</v>
      </c>
      <c r="B673" s="460"/>
      <c r="C673" s="30" t="s">
        <v>50</v>
      </c>
      <c r="D673" s="42" t="e">
        <f>+#REF!</f>
        <v>#REF!</v>
      </c>
      <c r="E673" s="41">
        <v>0.5</v>
      </c>
      <c r="F673" s="41">
        <v>1</v>
      </c>
      <c r="G673" s="32" t="e">
        <f t="shared" si="14"/>
        <v>#REF!</v>
      </c>
    </row>
    <row r="674" spans="1:7" ht="12.75">
      <c r="A674" s="459" t="s">
        <v>21</v>
      </c>
      <c r="B674" s="460"/>
      <c r="C674" s="30" t="s">
        <v>50</v>
      </c>
      <c r="D674" s="42" t="e">
        <f>+#REF!</f>
        <v>#REF!</v>
      </c>
      <c r="E674" s="41">
        <v>0.45</v>
      </c>
      <c r="F674" s="41">
        <v>1</v>
      </c>
      <c r="G674" s="32" t="e">
        <f t="shared" si="14"/>
        <v>#REF!</v>
      </c>
    </row>
    <row r="675" spans="1:7" ht="12.75">
      <c r="A675" s="459" t="s">
        <v>94</v>
      </c>
      <c r="B675" s="460"/>
      <c r="C675" s="30" t="s">
        <v>50</v>
      </c>
      <c r="D675" s="42" t="e">
        <f>+#REF!</f>
        <v>#REF!</v>
      </c>
      <c r="E675" s="41">
        <v>1.5</v>
      </c>
      <c r="F675" s="41">
        <v>1</v>
      </c>
      <c r="G675" s="32" t="e">
        <f t="shared" si="14"/>
        <v>#REF!</v>
      </c>
    </row>
    <row r="676" spans="1:7" ht="12.75">
      <c r="A676" s="459" t="s">
        <v>31</v>
      </c>
      <c r="B676" s="460"/>
      <c r="C676" s="30" t="s">
        <v>19</v>
      </c>
      <c r="D676" s="42" t="e">
        <f>+#REF!</f>
        <v>#REF!</v>
      </c>
      <c r="E676" s="41">
        <v>2.5</v>
      </c>
      <c r="F676" s="41">
        <v>1</v>
      </c>
      <c r="G676" s="32" t="e">
        <f t="shared" si="14"/>
        <v>#REF!</v>
      </c>
    </row>
    <row r="677" spans="1:7" ht="12.75">
      <c r="A677" s="459" t="s">
        <v>9</v>
      </c>
      <c r="B677" s="460"/>
      <c r="C677" s="30" t="s">
        <v>4</v>
      </c>
      <c r="D677" s="42" t="e">
        <f>+G675*0.1</f>
        <v>#REF!</v>
      </c>
      <c r="E677" s="41">
        <v>1</v>
      </c>
      <c r="F677" s="41">
        <v>1</v>
      </c>
      <c r="G677" s="32" t="e">
        <f t="shared" si="14"/>
        <v>#REF!</v>
      </c>
    </row>
    <row r="678" spans="1:7" ht="12.75">
      <c r="A678" s="37"/>
      <c r="B678" s="37"/>
      <c r="C678" s="37"/>
      <c r="D678" s="34"/>
      <c r="E678" s="167" t="s">
        <v>56</v>
      </c>
      <c r="F678" s="186" t="e">
        <f>SUM(G669:G677)</f>
        <v>#REF!</v>
      </c>
      <c r="G678" s="163" t="s">
        <v>59</v>
      </c>
    </row>
    <row r="679" spans="1:7" ht="12.75">
      <c r="A679" s="37"/>
      <c r="B679" s="37"/>
      <c r="C679" s="37"/>
      <c r="D679" s="34"/>
      <c r="E679" s="34"/>
      <c r="F679" s="35"/>
      <c r="G679" s="36"/>
    </row>
    <row r="680" spans="1:7" ht="12.75">
      <c r="A680" s="467" t="s">
        <v>446</v>
      </c>
      <c r="B680" s="468"/>
      <c r="C680" s="468"/>
      <c r="D680" s="468"/>
      <c r="E680" s="468"/>
      <c r="F680" s="468"/>
      <c r="G680" s="469"/>
    </row>
    <row r="681" spans="1:7" ht="12.75">
      <c r="A681" s="463" t="s">
        <v>81</v>
      </c>
      <c r="B681" s="463"/>
      <c r="C681" s="178" t="s">
        <v>4</v>
      </c>
      <c r="D681" s="178" t="s">
        <v>53</v>
      </c>
      <c r="E681" s="464" t="s">
        <v>8</v>
      </c>
      <c r="F681" s="464"/>
      <c r="G681" s="178" t="s">
        <v>6</v>
      </c>
    </row>
    <row r="682" spans="1:7" ht="12.75">
      <c r="A682" s="461" t="s">
        <v>13</v>
      </c>
      <c r="B682" s="461"/>
      <c r="C682" s="30" t="s">
        <v>14</v>
      </c>
      <c r="D682" s="42">
        <v>678</v>
      </c>
      <c r="E682" s="41">
        <v>440</v>
      </c>
      <c r="F682" s="41">
        <v>1</v>
      </c>
      <c r="G682" s="32">
        <f>D682*E682</f>
        <v>298320</v>
      </c>
    </row>
    <row r="683" spans="1:7" ht="12.75">
      <c r="A683" s="461" t="s">
        <v>25</v>
      </c>
      <c r="B683" s="461"/>
      <c r="C683" s="30" t="s">
        <v>12</v>
      </c>
      <c r="D683" s="42">
        <v>61450</v>
      </c>
      <c r="E683" s="41">
        <v>0.72</v>
      </c>
      <c r="F683" s="41">
        <v>1</v>
      </c>
      <c r="G683" s="32">
        <f aca="true" t="shared" si="15" ref="G683:G692">D683*E683</f>
        <v>44244</v>
      </c>
    </row>
    <row r="684" spans="1:7" ht="12.75">
      <c r="A684" s="461" t="s">
        <v>24</v>
      </c>
      <c r="B684" s="461"/>
      <c r="C684" s="30" t="s">
        <v>12</v>
      </c>
      <c r="D684" s="42">
        <v>48600</v>
      </c>
      <c r="E684" s="41">
        <v>0.72</v>
      </c>
      <c r="F684" s="41">
        <v>1</v>
      </c>
      <c r="G684" s="32">
        <f t="shared" si="15"/>
        <v>34992</v>
      </c>
    </row>
    <row r="685" spans="1:7" ht="12.75">
      <c r="A685" s="461" t="s">
        <v>15</v>
      </c>
      <c r="B685" s="461"/>
      <c r="C685" s="30" t="s">
        <v>16</v>
      </c>
      <c r="D685" s="42">
        <v>50</v>
      </c>
      <c r="E685" s="41">
        <v>200</v>
      </c>
      <c r="F685" s="41">
        <v>1</v>
      </c>
      <c r="G685" s="32">
        <f t="shared" si="15"/>
        <v>10000</v>
      </c>
    </row>
    <row r="686" spans="1:7" ht="12.75">
      <c r="A686" s="461" t="s">
        <v>90</v>
      </c>
      <c r="B686" s="461"/>
      <c r="C686" s="30" t="s">
        <v>14</v>
      </c>
      <c r="D686" s="42">
        <v>7460</v>
      </c>
      <c r="E686" s="41">
        <v>2.2</v>
      </c>
      <c r="F686" s="41">
        <v>1</v>
      </c>
      <c r="G686" s="32">
        <f t="shared" si="15"/>
        <v>16412</v>
      </c>
    </row>
    <row r="687" spans="1:7" ht="12.75">
      <c r="A687" s="461" t="s">
        <v>91</v>
      </c>
      <c r="B687" s="461"/>
      <c r="C687" s="30" t="s">
        <v>14</v>
      </c>
      <c r="D687" s="42">
        <v>10850</v>
      </c>
      <c r="E687" s="41">
        <v>6</v>
      </c>
      <c r="F687" s="41">
        <v>1</v>
      </c>
      <c r="G687" s="32">
        <f t="shared" si="15"/>
        <v>65100</v>
      </c>
    </row>
    <row r="688" spans="1:7" ht="12.75">
      <c r="A688" s="461" t="s">
        <v>92</v>
      </c>
      <c r="B688" s="461"/>
      <c r="C688" s="30" t="s">
        <v>50</v>
      </c>
      <c r="D688" s="42" t="e">
        <f>+D673</f>
        <v>#REF!</v>
      </c>
      <c r="E688" s="41">
        <v>1</v>
      </c>
      <c r="F688" s="41">
        <v>1</v>
      </c>
      <c r="G688" s="32" t="e">
        <f t="shared" si="15"/>
        <v>#REF!</v>
      </c>
    </row>
    <row r="689" spans="1:7" ht="12.75">
      <c r="A689" s="461" t="s">
        <v>21</v>
      </c>
      <c r="B689" s="461"/>
      <c r="C689" s="30" t="s">
        <v>50</v>
      </c>
      <c r="D689" s="42" t="e">
        <f>+D674</f>
        <v>#REF!</v>
      </c>
      <c r="E689" s="41">
        <v>1</v>
      </c>
      <c r="F689" s="41">
        <v>1</v>
      </c>
      <c r="G689" s="32" t="e">
        <f t="shared" si="15"/>
        <v>#REF!</v>
      </c>
    </row>
    <row r="690" spans="1:7" ht="12.75">
      <c r="A690" s="461" t="s">
        <v>94</v>
      </c>
      <c r="B690" s="461"/>
      <c r="C690" s="30" t="s">
        <v>50</v>
      </c>
      <c r="D690" s="42" t="e">
        <f>+D675</f>
        <v>#REF!</v>
      </c>
      <c r="E690" s="41">
        <v>2.23</v>
      </c>
      <c r="F690" s="41">
        <v>1</v>
      </c>
      <c r="G690" s="32" t="e">
        <f t="shared" si="15"/>
        <v>#REF!</v>
      </c>
    </row>
    <row r="691" spans="1:7" ht="12.75">
      <c r="A691" s="461" t="s">
        <v>31</v>
      </c>
      <c r="B691" s="461"/>
      <c r="C691" s="30" t="s">
        <v>4</v>
      </c>
      <c r="D691" s="42" t="e">
        <f>+D676</f>
        <v>#REF!</v>
      </c>
      <c r="E691" s="41">
        <v>2.5</v>
      </c>
      <c r="F691" s="41">
        <v>1</v>
      </c>
      <c r="G691" s="32" t="e">
        <f t="shared" si="15"/>
        <v>#REF!</v>
      </c>
    </row>
    <row r="692" spans="1:7" ht="12.75">
      <c r="A692" s="461" t="s">
        <v>9</v>
      </c>
      <c r="B692" s="461"/>
      <c r="C692" s="30" t="s">
        <v>4</v>
      </c>
      <c r="D692" s="42" t="e">
        <f>+G690*0.1</f>
        <v>#REF!</v>
      </c>
      <c r="E692" s="41">
        <v>1</v>
      </c>
      <c r="F692" s="41">
        <v>1</v>
      </c>
      <c r="G692" s="32" t="e">
        <f t="shared" si="15"/>
        <v>#REF!</v>
      </c>
    </row>
    <row r="693" spans="1:7" ht="12.75">
      <c r="A693" s="474"/>
      <c r="B693" s="474"/>
      <c r="C693" s="37"/>
      <c r="D693" s="34"/>
      <c r="E693" s="167" t="s">
        <v>56</v>
      </c>
      <c r="F693" s="186" t="e">
        <f>SUM(G682:G692)</f>
        <v>#REF!</v>
      </c>
      <c r="G693" s="163" t="s">
        <v>59</v>
      </c>
    </row>
    <row r="694" spans="1:7" ht="12.75">
      <c r="A694" s="37"/>
      <c r="B694" s="37"/>
      <c r="C694" s="37"/>
      <c r="D694" s="34"/>
      <c r="E694" s="34"/>
      <c r="F694" s="35"/>
      <c r="G694" s="36"/>
    </row>
    <row r="695" spans="1:7" ht="12.75">
      <c r="A695" s="467" t="s">
        <v>461</v>
      </c>
      <c r="B695" s="468"/>
      <c r="C695" s="468"/>
      <c r="D695" s="468"/>
      <c r="E695" s="468"/>
      <c r="F695" s="468"/>
      <c r="G695" s="469"/>
    </row>
    <row r="696" spans="1:7" ht="12.75">
      <c r="A696" s="475" t="s">
        <v>81</v>
      </c>
      <c r="B696" s="475"/>
      <c r="C696" s="179" t="s">
        <v>4</v>
      </c>
      <c r="D696" s="179" t="s">
        <v>53</v>
      </c>
      <c r="E696" s="476" t="s">
        <v>8</v>
      </c>
      <c r="F696" s="476"/>
      <c r="G696" s="179" t="s">
        <v>6</v>
      </c>
    </row>
    <row r="697" spans="1:7" ht="12.75">
      <c r="A697" s="461" t="s">
        <v>97</v>
      </c>
      <c r="B697" s="461"/>
      <c r="C697" s="30" t="s">
        <v>14</v>
      </c>
      <c r="D697" s="42" t="e">
        <f>+#REF!</f>
        <v>#REF!</v>
      </c>
      <c r="E697" s="41">
        <v>0.03</v>
      </c>
      <c r="F697" s="41">
        <v>1</v>
      </c>
      <c r="G697" s="32" t="e">
        <f>D697*E697</f>
        <v>#REF!</v>
      </c>
    </row>
    <row r="698" spans="1:7" ht="12.75">
      <c r="A698" s="461" t="s">
        <v>98</v>
      </c>
      <c r="B698" s="461"/>
      <c r="C698" s="30" t="s">
        <v>50</v>
      </c>
      <c r="D698" s="42" t="e">
        <f>+#REF!</f>
        <v>#REF!</v>
      </c>
      <c r="E698" s="41">
        <v>0.7</v>
      </c>
      <c r="F698" s="41">
        <v>1</v>
      </c>
      <c r="G698" s="32" t="e">
        <f>D698*E698</f>
        <v>#REF!</v>
      </c>
    </row>
    <row r="699" spans="1:7" ht="12.75">
      <c r="A699" s="461" t="s">
        <v>9</v>
      </c>
      <c r="B699" s="461"/>
      <c r="C699" s="30" t="s">
        <v>4</v>
      </c>
      <c r="D699" s="42" t="e">
        <f>+G698*0.1</f>
        <v>#REF!</v>
      </c>
      <c r="E699" s="41">
        <v>1</v>
      </c>
      <c r="F699" s="41">
        <v>1</v>
      </c>
      <c r="G699" s="32" t="e">
        <f>D699*E699</f>
        <v>#REF!</v>
      </c>
    </row>
    <row r="700" spans="1:7" ht="12.75">
      <c r="A700" s="461" t="s">
        <v>90</v>
      </c>
      <c r="B700" s="461"/>
      <c r="C700" s="30" t="s">
        <v>14</v>
      </c>
      <c r="D700" s="42">
        <v>7460</v>
      </c>
      <c r="E700" s="41">
        <v>0.22</v>
      </c>
      <c r="F700" s="41">
        <v>1</v>
      </c>
      <c r="G700" s="32">
        <f>D700*E700</f>
        <v>1641.2</v>
      </c>
    </row>
    <row r="701" spans="1:7" ht="12.75">
      <c r="A701" s="461" t="s">
        <v>91</v>
      </c>
      <c r="B701" s="461"/>
      <c r="C701" s="30" t="s">
        <v>14</v>
      </c>
      <c r="D701" s="187">
        <v>10850</v>
      </c>
      <c r="E701" s="41">
        <v>0.6</v>
      </c>
      <c r="F701" s="41">
        <v>1</v>
      </c>
      <c r="G701" s="32">
        <f>D701*E701</f>
        <v>6510</v>
      </c>
    </row>
    <row r="702" spans="1:7" ht="12.75">
      <c r="A702" s="474"/>
      <c r="B702" s="474"/>
      <c r="C702" s="37"/>
      <c r="D702" s="34"/>
      <c r="E702" s="167" t="s">
        <v>56</v>
      </c>
      <c r="F702" s="186" t="e">
        <f>SUM(G697:G701)</f>
        <v>#REF!</v>
      </c>
      <c r="G702" s="163" t="s">
        <v>60</v>
      </c>
    </row>
    <row r="703" spans="1:7" ht="12.75">
      <c r="A703" s="37"/>
      <c r="B703" s="37"/>
      <c r="C703" s="37"/>
      <c r="D703" s="34"/>
      <c r="E703" s="34"/>
      <c r="F703" s="35"/>
      <c r="G703" s="36"/>
    </row>
    <row r="704" spans="1:7" ht="12.75">
      <c r="A704" s="467" t="s">
        <v>473</v>
      </c>
      <c r="B704" s="468"/>
      <c r="C704" s="468"/>
      <c r="D704" s="468"/>
      <c r="E704" s="468"/>
      <c r="F704" s="468"/>
      <c r="G704" s="469"/>
    </row>
    <row r="705" spans="1:7" ht="12.75">
      <c r="A705" s="463" t="s">
        <v>81</v>
      </c>
      <c r="B705" s="463"/>
      <c r="C705" s="178" t="s">
        <v>4</v>
      </c>
      <c r="D705" s="178" t="s">
        <v>53</v>
      </c>
      <c r="E705" s="464" t="s">
        <v>8</v>
      </c>
      <c r="F705" s="464"/>
      <c r="G705" s="178" t="s">
        <v>6</v>
      </c>
    </row>
    <row r="706" spans="1:7" ht="12.75">
      <c r="A706" s="461" t="s">
        <v>101</v>
      </c>
      <c r="B706" s="461"/>
      <c r="C706" s="30" t="s">
        <v>14</v>
      </c>
      <c r="D706" s="145" t="e">
        <f>+#REF!</f>
        <v>#REF!</v>
      </c>
      <c r="E706" s="32">
        <v>1</v>
      </c>
      <c r="F706" s="32">
        <v>1</v>
      </c>
      <c r="G706" s="40" t="e">
        <f>D706*E706</f>
        <v>#REF!</v>
      </c>
    </row>
    <row r="707" spans="1:7" ht="12.75">
      <c r="A707" s="461" t="s">
        <v>102</v>
      </c>
      <c r="B707" s="461"/>
      <c r="C707" s="30" t="s">
        <v>14</v>
      </c>
      <c r="D707" s="145">
        <v>3850</v>
      </c>
      <c r="E707" s="32">
        <v>0.04</v>
      </c>
      <c r="F707" s="32">
        <v>1</v>
      </c>
      <c r="G707" s="40">
        <f>D707*E707</f>
        <v>154</v>
      </c>
    </row>
    <row r="708" spans="1:7" ht="12.75">
      <c r="A708" s="461" t="s">
        <v>98</v>
      </c>
      <c r="B708" s="461"/>
      <c r="C708" s="30" t="s">
        <v>50</v>
      </c>
      <c r="D708" s="145" t="e">
        <f>+D698</f>
        <v>#REF!</v>
      </c>
      <c r="E708" s="32">
        <v>0.07</v>
      </c>
      <c r="F708" s="32">
        <v>1</v>
      </c>
      <c r="G708" s="40" t="e">
        <f>D708*E708</f>
        <v>#REF!</v>
      </c>
    </row>
    <row r="709" spans="1:7" ht="12.75">
      <c r="A709" s="461" t="s">
        <v>65</v>
      </c>
      <c r="B709" s="461"/>
      <c r="C709" s="30" t="s">
        <v>4</v>
      </c>
      <c r="D709" s="42" t="e">
        <f>+G708*0.1</f>
        <v>#REF!</v>
      </c>
      <c r="E709" s="32">
        <v>1</v>
      </c>
      <c r="F709" s="32">
        <v>1</v>
      </c>
      <c r="G709" s="40" t="e">
        <f>D709*E709</f>
        <v>#REF!</v>
      </c>
    </row>
    <row r="710" spans="1:7" ht="12.75">
      <c r="A710" s="37"/>
      <c r="B710" s="37"/>
      <c r="C710" s="37"/>
      <c r="D710" s="34"/>
      <c r="E710" s="161" t="s">
        <v>56</v>
      </c>
      <c r="F710" s="162" t="e">
        <f>SUM(G706:G709)</f>
        <v>#REF!</v>
      </c>
      <c r="G710" s="163" t="s">
        <v>100</v>
      </c>
    </row>
    <row r="711" spans="1:7" ht="12.75">
      <c r="A711" s="37"/>
      <c r="B711" s="37"/>
      <c r="C711" s="37"/>
      <c r="D711" s="34"/>
      <c r="E711" s="34"/>
      <c r="F711" s="35"/>
      <c r="G711" s="36"/>
    </row>
    <row r="712" spans="1:7" ht="12.75">
      <c r="A712" s="462" t="s">
        <v>462</v>
      </c>
      <c r="B712" s="462"/>
      <c r="C712" s="462"/>
      <c r="D712" s="462"/>
      <c r="E712" s="462"/>
      <c r="F712" s="462"/>
      <c r="G712" s="462"/>
    </row>
    <row r="713" spans="1:7" ht="12.75">
      <c r="A713" s="463" t="s">
        <v>81</v>
      </c>
      <c r="B713" s="463"/>
      <c r="C713" s="178" t="s">
        <v>4</v>
      </c>
      <c r="D713" s="178" t="s">
        <v>53</v>
      </c>
      <c r="E713" s="464" t="s">
        <v>8</v>
      </c>
      <c r="F713" s="464"/>
      <c r="G713" s="178" t="s">
        <v>6</v>
      </c>
    </row>
    <row r="714" spans="1:7" ht="12.75">
      <c r="A714" s="461" t="s">
        <v>13</v>
      </c>
      <c r="B714" s="461"/>
      <c r="C714" s="30" t="s">
        <v>14</v>
      </c>
      <c r="D714" s="42">
        <v>678</v>
      </c>
      <c r="E714" s="41">
        <v>350</v>
      </c>
      <c r="F714" s="41">
        <v>1</v>
      </c>
      <c r="G714" s="32">
        <v>237300</v>
      </c>
    </row>
    <row r="715" spans="1:7" ht="12.75">
      <c r="A715" s="461" t="s">
        <v>25</v>
      </c>
      <c r="B715" s="461"/>
      <c r="C715" s="30" t="s">
        <v>12</v>
      </c>
      <c r="D715" s="42">
        <v>61450</v>
      </c>
      <c r="E715" s="41">
        <v>0.72</v>
      </c>
      <c r="F715" s="41">
        <v>1</v>
      </c>
      <c r="G715" s="32">
        <v>44244</v>
      </c>
    </row>
    <row r="716" spans="1:7" ht="12.75">
      <c r="A716" s="461" t="s">
        <v>24</v>
      </c>
      <c r="B716" s="461"/>
      <c r="C716" s="30" t="s">
        <v>12</v>
      </c>
      <c r="D716" s="42">
        <v>48600</v>
      </c>
      <c r="E716" s="41">
        <v>0.72</v>
      </c>
      <c r="F716" s="41">
        <v>1</v>
      </c>
      <c r="G716" s="32">
        <v>34992</v>
      </c>
    </row>
    <row r="717" spans="1:7" ht="12.75">
      <c r="A717" s="461" t="s">
        <v>15</v>
      </c>
      <c r="B717" s="461"/>
      <c r="C717" s="30" t="s">
        <v>16</v>
      </c>
      <c r="D717" s="42">
        <v>50</v>
      </c>
      <c r="E717" s="41">
        <v>210</v>
      </c>
      <c r="F717" s="41">
        <v>1</v>
      </c>
      <c r="G717" s="32">
        <v>10500</v>
      </c>
    </row>
    <row r="718" spans="1:7" ht="12.75">
      <c r="A718" s="461" t="s">
        <v>92</v>
      </c>
      <c r="B718" s="461"/>
      <c r="C718" s="30" t="s">
        <v>50</v>
      </c>
      <c r="D718" s="42">
        <v>12000</v>
      </c>
      <c r="E718" s="41">
        <v>1</v>
      </c>
      <c r="F718" s="41">
        <v>1</v>
      </c>
      <c r="G718" s="32">
        <v>12000</v>
      </c>
    </row>
    <row r="719" spans="1:7" ht="12.75">
      <c r="A719" s="461" t="s">
        <v>21</v>
      </c>
      <c r="B719" s="461"/>
      <c r="C719" s="30" t="s">
        <v>50</v>
      </c>
      <c r="D719" s="42">
        <v>10850</v>
      </c>
      <c r="E719" s="41">
        <v>1</v>
      </c>
      <c r="F719" s="41">
        <v>1</v>
      </c>
      <c r="G719" s="32">
        <v>10850</v>
      </c>
    </row>
    <row r="720" spans="1:7" ht="12.75">
      <c r="A720" s="461" t="s">
        <v>94</v>
      </c>
      <c r="B720" s="461"/>
      <c r="C720" s="30" t="s">
        <v>50</v>
      </c>
      <c r="D720" s="42">
        <v>94062</v>
      </c>
      <c r="E720" s="41">
        <v>2.1</v>
      </c>
      <c r="F720" s="41">
        <v>1</v>
      </c>
      <c r="G720" s="32">
        <v>197530.2</v>
      </c>
    </row>
    <row r="721" spans="1:7" ht="12.75">
      <c r="A721" s="461" t="s">
        <v>31</v>
      </c>
      <c r="B721" s="461"/>
      <c r="C721" s="30" t="s">
        <v>19</v>
      </c>
      <c r="D721" s="42">
        <v>8736</v>
      </c>
      <c r="E721" s="41">
        <v>2.5</v>
      </c>
      <c r="F721" s="41">
        <v>1</v>
      </c>
      <c r="G721" s="32">
        <v>21840</v>
      </c>
    </row>
    <row r="722" spans="1:7" ht="12.75">
      <c r="A722" s="461" t="s">
        <v>9</v>
      </c>
      <c r="B722" s="461"/>
      <c r="C722" s="30" t="s">
        <v>4</v>
      </c>
      <c r="D722" s="42">
        <v>19753.02</v>
      </c>
      <c r="E722" s="41">
        <v>1</v>
      </c>
      <c r="F722" s="41">
        <v>1</v>
      </c>
      <c r="G722" s="32">
        <v>19753.02</v>
      </c>
    </row>
    <row r="723" spans="1:7" ht="12.75">
      <c r="A723" s="470"/>
      <c r="B723" s="470"/>
      <c r="C723" s="151"/>
      <c r="D723" s="153"/>
      <c r="E723" s="161" t="s">
        <v>56</v>
      </c>
      <c r="F723" s="162">
        <v>589009.22</v>
      </c>
      <c r="G723" s="163" t="s">
        <v>59</v>
      </c>
    </row>
    <row r="724" spans="1:7" ht="12.75">
      <c r="A724" s="37"/>
      <c r="B724" s="37"/>
      <c r="C724" s="37"/>
      <c r="D724" s="34"/>
      <c r="E724" s="34"/>
      <c r="F724" s="35"/>
      <c r="G724" s="36"/>
    </row>
    <row r="725" spans="1:7" ht="12.75">
      <c r="A725" s="467" t="s">
        <v>463</v>
      </c>
      <c r="B725" s="468"/>
      <c r="C725" s="468"/>
      <c r="D725" s="468"/>
      <c r="E725" s="468"/>
      <c r="F725" s="468"/>
      <c r="G725" s="469"/>
    </row>
    <row r="726" spans="1:7" ht="12.75">
      <c r="A726" s="463" t="s">
        <v>81</v>
      </c>
      <c r="B726" s="463"/>
      <c r="C726" s="178" t="s">
        <v>4</v>
      </c>
      <c r="D726" s="178" t="s">
        <v>53</v>
      </c>
      <c r="E726" s="464" t="s">
        <v>8</v>
      </c>
      <c r="F726" s="464"/>
      <c r="G726" s="178" t="s">
        <v>6</v>
      </c>
    </row>
    <row r="727" spans="1:7" ht="12.75">
      <c r="A727" s="461" t="s">
        <v>99</v>
      </c>
      <c r="B727" s="461"/>
      <c r="C727" s="30" t="s">
        <v>14</v>
      </c>
      <c r="D727" s="145" t="e">
        <f>+D706</f>
        <v>#REF!</v>
      </c>
      <c r="E727" s="32">
        <v>0.9</v>
      </c>
      <c r="F727" s="32">
        <v>1</v>
      </c>
      <c r="G727" s="32" t="e">
        <f>D727*E727</f>
        <v>#REF!</v>
      </c>
    </row>
    <row r="728" spans="1:7" ht="12.75">
      <c r="A728" s="461" t="s">
        <v>98</v>
      </c>
      <c r="B728" s="461"/>
      <c r="C728" s="30" t="s">
        <v>50</v>
      </c>
      <c r="D728" s="145" t="e">
        <f>+D708</f>
        <v>#REF!</v>
      </c>
      <c r="E728" s="32">
        <v>0.1</v>
      </c>
      <c r="F728" s="32">
        <v>1</v>
      </c>
      <c r="G728" s="32" t="e">
        <f>D728*E728</f>
        <v>#REF!</v>
      </c>
    </row>
    <row r="729" spans="1:7" ht="12.75">
      <c r="A729" s="461" t="s">
        <v>65</v>
      </c>
      <c r="B729" s="461"/>
      <c r="C729" s="30" t="s">
        <v>4</v>
      </c>
      <c r="D729" s="42" t="e">
        <f>+G728*0.1</f>
        <v>#REF!</v>
      </c>
      <c r="E729" s="32">
        <v>1</v>
      </c>
      <c r="F729" s="32">
        <v>1</v>
      </c>
      <c r="G729" s="32" t="e">
        <f>D729*E729</f>
        <v>#REF!</v>
      </c>
    </row>
    <row r="730" spans="1:7" ht="12.75">
      <c r="A730" s="37"/>
      <c r="B730" s="37"/>
      <c r="C730" s="37"/>
      <c r="D730" s="34"/>
      <c r="E730" s="161" t="s">
        <v>56</v>
      </c>
      <c r="F730" s="162" t="e">
        <f>SUM(G727:G729)</f>
        <v>#REF!</v>
      </c>
      <c r="G730" s="163" t="s">
        <v>70</v>
      </c>
    </row>
    <row r="731" spans="1:7" ht="12.75">
      <c r="A731" s="37"/>
      <c r="B731" s="37"/>
      <c r="C731" s="37"/>
      <c r="D731" s="34"/>
      <c r="E731" s="188"/>
      <c r="F731" s="189"/>
      <c r="G731" s="190"/>
    </row>
    <row r="732" spans="1:7" ht="12.75">
      <c r="A732" s="467" t="s">
        <v>464</v>
      </c>
      <c r="B732" s="468"/>
      <c r="C732" s="468"/>
      <c r="D732" s="468"/>
      <c r="E732" s="468"/>
      <c r="F732" s="468"/>
      <c r="G732" s="469"/>
    </row>
    <row r="733" spans="1:7" ht="12.75">
      <c r="A733" s="464" t="s">
        <v>3</v>
      </c>
      <c r="B733" s="464"/>
      <c r="C733" s="178" t="s">
        <v>4</v>
      </c>
      <c r="D733" s="178" t="s">
        <v>53</v>
      </c>
      <c r="E733" s="464" t="s">
        <v>8</v>
      </c>
      <c r="F733" s="464"/>
      <c r="G733" s="178" t="s">
        <v>6</v>
      </c>
    </row>
    <row r="734" spans="1:7" ht="12.75">
      <c r="A734" s="461" t="s">
        <v>375</v>
      </c>
      <c r="B734" s="461"/>
      <c r="C734" s="30" t="s">
        <v>17</v>
      </c>
      <c r="D734" s="38" t="e">
        <f>+#REF!</f>
        <v>#REF!</v>
      </c>
      <c r="E734" s="32">
        <v>1</v>
      </c>
      <c r="F734" s="32">
        <v>1</v>
      </c>
      <c r="G734" s="32" t="e">
        <f>D734*E734</f>
        <v>#REF!</v>
      </c>
    </row>
    <row r="735" spans="1:7" ht="12.75">
      <c r="A735" s="461" t="s">
        <v>68</v>
      </c>
      <c r="B735" s="461"/>
      <c r="C735" s="30" t="s">
        <v>7</v>
      </c>
      <c r="D735" s="38" t="e">
        <f>+#REF!</f>
        <v>#REF!</v>
      </c>
      <c r="E735" s="32">
        <v>0.02</v>
      </c>
      <c r="F735" s="32">
        <v>1</v>
      </c>
      <c r="G735" s="32" t="e">
        <f>D735*E735</f>
        <v>#REF!</v>
      </c>
    </row>
    <row r="736" spans="1:7" ht="12.75">
      <c r="A736" s="461" t="s">
        <v>55</v>
      </c>
      <c r="B736" s="461"/>
      <c r="C736" s="30" t="s">
        <v>50</v>
      </c>
      <c r="D736" s="38" t="e">
        <f>+D728</f>
        <v>#REF!</v>
      </c>
      <c r="E736" s="32">
        <v>0.15</v>
      </c>
      <c r="F736" s="32">
        <v>1</v>
      </c>
      <c r="G736" s="32" t="e">
        <f>D736*E736</f>
        <v>#REF!</v>
      </c>
    </row>
    <row r="737" spans="1:7" ht="12.75">
      <c r="A737" s="461" t="s">
        <v>66</v>
      </c>
      <c r="B737" s="461"/>
      <c r="C737" s="30" t="s">
        <v>4</v>
      </c>
      <c r="D737" s="38" t="e">
        <f>+G736*0.1</f>
        <v>#REF!</v>
      </c>
      <c r="E737" s="31">
        <v>1</v>
      </c>
      <c r="F737" s="32">
        <v>1</v>
      </c>
      <c r="G737" s="32" t="e">
        <f>D737*E737</f>
        <v>#REF!</v>
      </c>
    </row>
    <row r="738" spans="1:7" ht="12.75">
      <c r="A738" s="461" t="s">
        <v>10</v>
      </c>
      <c r="B738" s="461"/>
      <c r="C738" s="30" t="s">
        <v>7</v>
      </c>
      <c r="D738" s="38">
        <v>1100</v>
      </c>
      <c r="E738" s="31">
        <v>1</v>
      </c>
      <c r="F738" s="32">
        <v>1</v>
      </c>
      <c r="G738" s="32">
        <f>D738*E738</f>
        <v>1100</v>
      </c>
    </row>
    <row r="739" spans="1:7" ht="12.75">
      <c r="A739" s="37"/>
      <c r="B739" s="37"/>
      <c r="C739" s="37"/>
      <c r="D739" s="34"/>
      <c r="E739" s="161" t="s">
        <v>56</v>
      </c>
      <c r="F739" s="162" t="e">
        <f>SUM(G734:G738)</f>
        <v>#REF!</v>
      </c>
      <c r="G739" s="163" t="s">
        <v>57</v>
      </c>
    </row>
    <row r="741" spans="1:7" ht="12.75">
      <c r="A741" s="467" t="s">
        <v>465</v>
      </c>
      <c r="B741" s="468"/>
      <c r="C741" s="468"/>
      <c r="D741" s="468"/>
      <c r="E741" s="468"/>
      <c r="F741" s="468"/>
      <c r="G741" s="469"/>
    </row>
    <row r="742" spans="1:7" ht="12.75">
      <c r="A742" s="464" t="s">
        <v>3</v>
      </c>
      <c r="B742" s="464"/>
      <c r="C742" s="178" t="s">
        <v>4</v>
      </c>
      <c r="D742" s="178" t="s">
        <v>53</v>
      </c>
      <c r="E742" s="464" t="s">
        <v>8</v>
      </c>
      <c r="F742" s="464"/>
      <c r="G742" s="178" t="s">
        <v>6</v>
      </c>
    </row>
    <row r="743" spans="1:7" ht="12.75">
      <c r="A743" s="461" t="s">
        <v>458</v>
      </c>
      <c r="B743" s="461"/>
      <c r="C743" s="30" t="s">
        <v>4</v>
      </c>
      <c r="D743" s="38" t="e">
        <f>+#REF!</f>
        <v>#REF!</v>
      </c>
      <c r="E743" s="32">
        <v>1</v>
      </c>
      <c r="F743" s="32">
        <v>1</v>
      </c>
      <c r="G743" s="32" t="e">
        <f>D743*E743</f>
        <v>#REF!</v>
      </c>
    </row>
    <row r="744" spans="1:7" ht="12.75">
      <c r="A744" s="461" t="s">
        <v>282</v>
      </c>
      <c r="B744" s="461"/>
      <c r="C744" s="30" t="s">
        <v>4</v>
      </c>
      <c r="D744" s="38" t="e">
        <f>+D735</f>
        <v>#REF!</v>
      </c>
      <c r="E744" s="32">
        <v>0.02</v>
      </c>
      <c r="F744" s="32">
        <v>1</v>
      </c>
      <c r="G744" s="32" t="e">
        <f>D744*E744</f>
        <v>#REF!</v>
      </c>
    </row>
    <row r="745" spans="1:7" ht="12.75">
      <c r="A745" s="461" t="s">
        <v>55</v>
      </c>
      <c r="B745" s="461"/>
      <c r="C745" s="30" t="s">
        <v>50</v>
      </c>
      <c r="D745" s="38" t="e">
        <f>+D736</f>
        <v>#REF!</v>
      </c>
      <c r="E745" s="32">
        <v>0.08</v>
      </c>
      <c r="F745" s="32">
        <v>1</v>
      </c>
      <c r="G745" s="32" t="e">
        <f>D745*E745</f>
        <v>#REF!</v>
      </c>
    </row>
    <row r="746" spans="1:7" ht="12.75">
      <c r="A746" s="461" t="s">
        <v>66</v>
      </c>
      <c r="B746" s="461"/>
      <c r="C746" s="30" t="s">
        <v>4</v>
      </c>
      <c r="D746" s="38" t="e">
        <f>+G745*0.1</f>
        <v>#REF!</v>
      </c>
      <c r="E746" s="31">
        <v>1</v>
      </c>
      <c r="F746" s="32">
        <v>1</v>
      </c>
      <c r="G746" s="32" t="e">
        <f>D746*E746</f>
        <v>#REF!</v>
      </c>
    </row>
    <row r="747" spans="1:7" ht="12.75">
      <c r="A747" s="37"/>
      <c r="B747" s="37"/>
      <c r="C747" s="37"/>
      <c r="D747" s="34"/>
      <c r="E747" s="161" t="s">
        <v>56</v>
      </c>
      <c r="F747" s="162" t="e">
        <f>SUM(G743:G746)</f>
        <v>#REF!</v>
      </c>
      <c r="G747" s="163" t="s">
        <v>70</v>
      </c>
    </row>
    <row r="749" spans="1:7" ht="12.75">
      <c r="A749" s="473" t="s">
        <v>466</v>
      </c>
      <c r="B749" s="473"/>
      <c r="C749" s="473"/>
      <c r="D749" s="473"/>
      <c r="E749" s="473"/>
      <c r="F749" s="473"/>
      <c r="G749" s="473"/>
    </row>
    <row r="750" spans="1:7" ht="12.75">
      <c r="A750" s="464" t="s">
        <v>3</v>
      </c>
      <c r="B750" s="464"/>
      <c r="C750" s="178" t="s">
        <v>4</v>
      </c>
      <c r="D750" s="178" t="s">
        <v>53</v>
      </c>
      <c r="E750" s="464" t="s">
        <v>8</v>
      </c>
      <c r="F750" s="464"/>
      <c r="G750" s="178" t="s">
        <v>6</v>
      </c>
    </row>
    <row r="751" spans="1:7" ht="12.75">
      <c r="A751" s="461" t="s">
        <v>459</v>
      </c>
      <c r="B751" s="461"/>
      <c r="C751" s="30" t="s">
        <v>4</v>
      </c>
      <c r="D751" s="38" t="e">
        <f>+#REF!</f>
        <v>#REF!</v>
      </c>
      <c r="E751" s="32">
        <v>1</v>
      </c>
      <c r="F751" s="32">
        <v>1</v>
      </c>
      <c r="G751" s="32" t="e">
        <f>D751*E751</f>
        <v>#REF!</v>
      </c>
    </row>
    <row r="752" spans="1:7" ht="12.75">
      <c r="A752" s="461" t="s">
        <v>55</v>
      </c>
      <c r="B752" s="461"/>
      <c r="C752" s="30" t="s">
        <v>50</v>
      </c>
      <c r="D752" s="38" t="e">
        <f>+D744</f>
        <v>#REF!</v>
      </c>
      <c r="E752" s="32">
        <v>2.5</v>
      </c>
      <c r="F752" s="32">
        <v>1</v>
      </c>
      <c r="G752" s="32" t="e">
        <f>D752*E752</f>
        <v>#REF!</v>
      </c>
    </row>
    <row r="753" spans="1:7" ht="12.75">
      <c r="A753" s="461" t="s">
        <v>66</v>
      </c>
      <c r="B753" s="461"/>
      <c r="C753" s="30" t="s">
        <v>4</v>
      </c>
      <c r="D753" s="38" t="e">
        <f>+G752*0.1</f>
        <v>#REF!</v>
      </c>
      <c r="E753" s="31">
        <v>1</v>
      </c>
      <c r="F753" s="32">
        <v>1</v>
      </c>
      <c r="G753" s="32" t="e">
        <f>D753*E753</f>
        <v>#REF!</v>
      </c>
    </row>
    <row r="754" spans="1:7" ht="12.75">
      <c r="A754" s="37"/>
      <c r="B754" s="37"/>
      <c r="C754" s="37"/>
      <c r="D754" s="34"/>
      <c r="E754" s="161" t="s">
        <v>56</v>
      </c>
      <c r="F754" s="162" t="e">
        <f>SUM(G751:G753)</f>
        <v>#REF!</v>
      </c>
      <c r="G754" s="163" t="s">
        <v>70</v>
      </c>
    </row>
    <row r="756" spans="1:7" ht="12.75" customHeight="1">
      <c r="A756" s="473" t="s">
        <v>467</v>
      </c>
      <c r="B756" s="473"/>
      <c r="C756" s="473"/>
      <c r="D756" s="473"/>
      <c r="E756" s="473"/>
      <c r="F756" s="473"/>
      <c r="G756" s="473"/>
    </row>
    <row r="757" spans="1:7" ht="12.75">
      <c r="A757" s="464" t="s">
        <v>3</v>
      </c>
      <c r="B757" s="464"/>
      <c r="C757" s="191" t="s">
        <v>4</v>
      </c>
      <c r="D757" s="191" t="s">
        <v>53</v>
      </c>
      <c r="E757" s="464" t="s">
        <v>8</v>
      </c>
      <c r="F757" s="464"/>
      <c r="G757" s="191" t="s">
        <v>6</v>
      </c>
    </row>
    <row r="758" spans="1:7" ht="12.75">
      <c r="A758" s="461" t="s">
        <v>377</v>
      </c>
      <c r="B758" s="461"/>
      <c r="C758" s="30" t="s">
        <v>4</v>
      </c>
      <c r="D758" s="38" t="e">
        <f>+#REF!</f>
        <v>#REF!</v>
      </c>
      <c r="E758" s="32">
        <v>1</v>
      </c>
      <c r="F758" s="32">
        <v>1</v>
      </c>
      <c r="G758" s="32" t="e">
        <f>D758*E758</f>
        <v>#REF!</v>
      </c>
    </row>
    <row r="759" spans="1:7" ht="12.75">
      <c r="A759" s="461" t="s">
        <v>55</v>
      </c>
      <c r="B759" s="461"/>
      <c r="C759" s="30" t="s">
        <v>50</v>
      </c>
      <c r="D759" s="38" t="e">
        <f>+D751</f>
        <v>#REF!</v>
      </c>
      <c r="E759" s="32">
        <v>2.5</v>
      </c>
      <c r="F759" s="32">
        <v>1</v>
      </c>
      <c r="G759" s="32" t="e">
        <f>D759*E759</f>
        <v>#REF!</v>
      </c>
    </row>
    <row r="760" spans="1:7" ht="12.75">
      <c r="A760" s="461" t="s">
        <v>66</v>
      </c>
      <c r="B760" s="461"/>
      <c r="C760" s="30" t="s">
        <v>4</v>
      </c>
      <c r="D760" s="38" t="e">
        <f>+G759*0.1</f>
        <v>#REF!</v>
      </c>
      <c r="E760" s="31">
        <v>1</v>
      </c>
      <c r="F760" s="32">
        <v>1</v>
      </c>
      <c r="G760" s="32" t="e">
        <f>D760*E760</f>
        <v>#REF!</v>
      </c>
    </row>
    <row r="761" spans="1:7" ht="12.75">
      <c r="A761" s="37"/>
      <c r="B761" s="37"/>
      <c r="C761" s="37"/>
      <c r="D761" s="34"/>
      <c r="E761" s="161" t="s">
        <v>56</v>
      </c>
      <c r="F761" s="162" t="e">
        <f>SUM(G758:G760)</f>
        <v>#REF!</v>
      </c>
      <c r="G761" s="163" t="s">
        <v>70</v>
      </c>
    </row>
    <row r="763" spans="1:7" ht="12.75">
      <c r="A763" s="467" t="s">
        <v>468</v>
      </c>
      <c r="B763" s="468"/>
      <c r="C763" s="468"/>
      <c r="D763" s="468"/>
      <c r="E763" s="468"/>
      <c r="F763" s="468"/>
      <c r="G763" s="469"/>
    </row>
    <row r="764" spans="1:7" ht="12.75">
      <c r="A764" s="464" t="s">
        <v>3</v>
      </c>
      <c r="B764" s="464"/>
      <c r="C764" s="191" t="s">
        <v>4</v>
      </c>
      <c r="D764" s="191" t="s">
        <v>53</v>
      </c>
      <c r="E764" s="464" t="s">
        <v>8</v>
      </c>
      <c r="F764" s="464"/>
      <c r="G764" s="191" t="s">
        <v>6</v>
      </c>
    </row>
    <row r="765" spans="1:7" ht="12.75">
      <c r="A765" s="461" t="s">
        <v>449</v>
      </c>
      <c r="B765" s="461"/>
      <c r="C765" s="30" t="s">
        <v>4</v>
      </c>
      <c r="D765" s="38" t="e">
        <f>+#REF!</f>
        <v>#REF!</v>
      </c>
      <c r="E765" s="32">
        <v>1</v>
      </c>
      <c r="F765" s="32">
        <v>1</v>
      </c>
      <c r="G765" s="32" t="e">
        <f>D765*E765</f>
        <v>#REF!</v>
      </c>
    </row>
    <row r="766" spans="1:7" ht="12.75">
      <c r="A766" s="461" t="s">
        <v>282</v>
      </c>
      <c r="B766" s="461"/>
      <c r="C766" s="30" t="s">
        <v>4</v>
      </c>
      <c r="D766" s="38" t="e">
        <f>+#REF!</f>
        <v>#REF!</v>
      </c>
      <c r="E766" s="32">
        <v>0.02</v>
      </c>
      <c r="F766" s="32">
        <v>1</v>
      </c>
      <c r="G766" s="32" t="e">
        <f>D766*E766</f>
        <v>#REF!</v>
      </c>
    </row>
    <row r="767" spans="1:7" ht="12.75">
      <c r="A767" s="461" t="s">
        <v>55</v>
      </c>
      <c r="B767" s="461"/>
      <c r="C767" s="30" t="s">
        <v>50</v>
      </c>
      <c r="D767" s="38" t="e">
        <f>+#REF!</f>
        <v>#REF!</v>
      </c>
      <c r="E767" s="32">
        <v>0.08</v>
      </c>
      <c r="F767" s="32">
        <v>1</v>
      </c>
      <c r="G767" s="32" t="e">
        <f>D767*E767</f>
        <v>#REF!</v>
      </c>
    </row>
    <row r="768" spans="1:7" ht="12.75">
      <c r="A768" s="461" t="s">
        <v>66</v>
      </c>
      <c r="B768" s="461"/>
      <c r="C768" s="30" t="s">
        <v>4</v>
      </c>
      <c r="D768" s="38" t="e">
        <f>+G767*0.1</f>
        <v>#REF!</v>
      </c>
      <c r="E768" s="31">
        <v>1</v>
      </c>
      <c r="F768" s="32">
        <v>1</v>
      </c>
      <c r="G768" s="32" t="e">
        <f>D768*E768</f>
        <v>#REF!</v>
      </c>
    </row>
    <row r="769" spans="1:7" ht="12.75">
      <c r="A769" s="192"/>
      <c r="B769" s="192"/>
      <c r="C769" s="151"/>
      <c r="D769" s="220"/>
      <c r="E769" s="161" t="s">
        <v>56</v>
      </c>
      <c r="F769" s="162" t="e">
        <f>SUM(G764:G768)</f>
        <v>#REF!</v>
      </c>
      <c r="G769" s="163" t="s">
        <v>57</v>
      </c>
    </row>
    <row r="770" spans="1:7" ht="12.75">
      <c r="A770" s="192"/>
      <c r="B770" s="192"/>
      <c r="C770" s="151"/>
      <c r="D770" s="220"/>
      <c r="F770" s="152"/>
      <c r="G770" s="152"/>
    </row>
    <row r="771" spans="1:7" ht="12.75">
      <c r="A771" s="467" t="s">
        <v>469</v>
      </c>
      <c r="B771" s="468"/>
      <c r="C771" s="468"/>
      <c r="D771" s="468"/>
      <c r="E771" s="468"/>
      <c r="F771" s="468"/>
      <c r="G771" s="469"/>
    </row>
    <row r="772" spans="1:7" ht="12.75">
      <c r="A772" s="464" t="s">
        <v>3</v>
      </c>
      <c r="B772" s="464"/>
      <c r="C772" s="191" t="s">
        <v>4</v>
      </c>
      <c r="D772" s="191" t="s">
        <v>53</v>
      </c>
      <c r="E772" s="464" t="s">
        <v>8</v>
      </c>
      <c r="F772" s="464"/>
      <c r="G772" s="191" t="s">
        <v>6</v>
      </c>
    </row>
    <row r="773" spans="1:7" ht="12.75">
      <c r="A773" s="461" t="s">
        <v>448</v>
      </c>
      <c r="B773" s="461"/>
      <c r="C773" s="30" t="s">
        <v>4</v>
      </c>
      <c r="D773" s="38" t="e">
        <f>+#REF!</f>
        <v>#REF!</v>
      </c>
      <c r="E773" s="32">
        <v>1</v>
      </c>
      <c r="F773" s="32">
        <v>1</v>
      </c>
      <c r="G773" s="32" t="e">
        <f>D773*E773</f>
        <v>#REF!</v>
      </c>
    </row>
    <row r="774" spans="1:7" ht="12.75">
      <c r="A774" s="461" t="s">
        <v>282</v>
      </c>
      <c r="B774" s="461"/>
      <c r="C774" s="30" t="s">
        <v>4</v>
      </c>
      <c r="D774" s="38" t="e">
        <f>+D766</f>
        <v>#REF!</v>
      </c>
      <c r="E774" s="32">
        <v>0.02</v>
      </c>
      <c r="F774" s="32">
        <v>1</v>
      </c>
      <c r="G774" s="32" t="e">
        <f>D774*E774</f>
        <v>#REF!</v>
      </c>
    </row>
    <row r="775" spans="1:7" ht="12.75">
      <c r="A775" s="461" t="s">
        <v>55</v>
      </c>
      <c r="B775" s="461"/>
      <c r="C775" s="30" t="s">
        <v>50</v>
      </c>
      <c r="D775" s="38" t="e">
        <f>+D767</f>
        <v>#REF!</v>
      </c>
      <c r="E775" s="32">
        <v>0.08</v>
      </c>
      <c r="F775" s="32">
        <v>1</v>
      </c>
      <c r="G775" s="32" t="e">
        <f>D775*E775</f>
        <v>#REF!</v>
      </c>
    </row>
    <row r="776" spans="1:7" ht="12.75">
      <c r="A776" s="461" t="s">
        <v>66</v>
      </c>
      <c r="B776" s="461"/>
      <c r="C776" s="30" t="s">
        <v>4</v>
      </c>
      <c r="D776" s="38" t="e">
        <f>+G775*0.1</f>
        <v>#REF!</v>
      </c>
      <c r="E776" s="31">
        <v>1</v>
      </c>
      <c r="F776" s="32">
        <v>1</v>
      </c>
      <c r="G776" s="32" t="e">
        <f>D776*E776</f>
        <v>#REF!</v>
      </c>
    </row>
    <row r="777" spans="1:7" ht="12.75">
      <c r="A777" s="192"/>
      <c r="B777" s="192"/>
      <c r="C777" s="151"/>
      <c r="D777" s="220"/>
      <c r="E777" s="161" t="s">
        <v>56</v>
      </c>
      <c r="F777" s="162" t="e">
        <f>SUM(G772:G776)</f>
        <v>#REF!</v>
      </c>
      <c r="G777" s="163" t="s">
        <v>57</v>
      </c>
    </row>
    <row r="779" spans="1:7" ht="12.75">
      <c r="A779" s="473" t="s">
        <v>470</v>
      </c>
      <c r="B779" s="473"/>
      <c r="C779" s="473"/>
      <c r="D779" s="473"/>
      <c r="E779" s="473"/>
      <c r="F779" s="473"/>
      <c r="G779" s="473"/>
    </row>
    <row r="780" spans="1:7" ht="12.75">
      <c r="A780" s="464" t="s">
        <v>3</v>
      </c>
      <c r="B780" s="464"/>
      <c r="C780" s="178" t="s">
        <v>4</v>
      </c>
      <c r="D780" s="178" t="s">
        <v>53</v>
      </c>
      <c r="E780" s="464" t="s">
        <v>8</v>
      </c>
      <c r="F780" s="464"/>
      <c r="G780" s="178" t="s">
        <v>6</v>
      </c>
    </row>
    <row r="781" spans="1:7" ht="12.75">
      <c r="A781" s="461" t="s">
        <v>382</v>
      </c>
      <c r="B781" s="461"/>
      <c r="C781" s="30" t="s">
        <v>17</v>
      </c>
      <c r="D781" s="38" t="e">
        <f>+#REF!</f>
        <v>#REF!</v>
      </c>
      <c r="E781" s="32">
        <v>1</v>
      </c>
      <c r="F781" s="32">
        <v>1</v>
      </c>
      <c r="G781" s="32" t="e">
        <f>D781*E781</f>
        <v>#REF!</v>
      </c>
    </row>
    <row r="782" spans="1:7" ht="12.75">
      <c r="A782" s="461" t="s">
        <v>55</v>
      </c>
      <c r="B782" s="461"/>
      <c r="C782" s="30" t="s">
        <v>50</v>
      </c>
      <c r="D782" s="38" t="e">
        <f>+#REF!</f>
        <v>#REF!</v>
      </c>
      <c r="E782" s="32">
        <v>0.1</v>
      </c>
      <c r="F782" s="32">
        <v>1</v>
      </c>
      <c r="G782" s="32" t="e">
        <f>D782*E782</f>
        <v>#REF!</v>
      </c>
    </row>
    <row r="783" spans="1:7" ht="12.75">
      <c r="A783" s="461" t="s">
        <v>66</v>
      </c>
      <c r="B783" s="461"/>
      <c r="C783" s="30" t="s">
        <v>4</v>
      </c>
      <c r="D783" s="38" t="e">
        <f>+G782*0.1</f>
        <v>#REF!</v>
      </c>
      <c r="E783" s="31">
        <v>1</v>
      </c>
      <c r="F783" s="32">
        <v>1</v>
      </c>
      <c r="G783" s="32" t="e">
        <f>D783*E783</f>
        <v>#REF!</v>
      </c>
    </row>
    <row r="784" spans="1:7" ht="12.75">
      <c r="A784" s="37"/>
      <c r="B784" s="37"/>
      <c r="C784" s="37"/>
      <c r="D784" s="34"/>
      <c r="E784" s="161" t="s">
        <v>56</v>
      </c>
      <c r="F784" s="162" t="e">
        <f>SUM(G781:G783)</f>
        <v>#REF!</v>
      </c>
      <c r="G784" s="163" t="s">
        <v>57</v>
      </c>
    </row>
    <row r="786" spans="1:7" ht="12.75">
      <c r="A786" s="473" t="s">
        <v>471</v>
      </c>
      <c r="B786" s="473"/>
      <c r="C786" s="473"/>
      <c r="D786" s="473"/>
      <c r="E786" s="473"/>
      <c r="F786" s="473"/>
      <c r="G786" s="473"/>
    </row>
    <row r="787" spans="1:7" ht="12.75">
      <c r="A787" s="464" t="s">
        <v>3</v>
      </c>
      <c r="B787" s="464"/>
      <c r="C787" s="178" t="s">
        <v>4</v>
      </c>
      <c r="D787" s="178" t="s">
        <v>53</v>
      </c>
      <c r="E787" s="464" t="s">
        <v>8</v>
      </c>
      <c r="F787" s="464"/>
      <c r="G787" s="178" t="s">
        <v>6</v>
      </c>
    </row>
    <row r="788" spans="1:7" ht="12.75">
      <c r="A788" s="461" t="s">
        <v>383</v>
      </c>
      <c r="B788" s="461"/>
      <c r="C788" s="30" t="s">
        <v>4</v>
      </c>
      <c r="D788" s="38" t="e">
        <f>+#REF!</f>
        <v>#REF!</v>
      </c>
      <c r="E788" s="32">
        <v>1</v>
      </c>
      <c r="F788" s="32">
        <v>1</v>
      </c>
      <c r="G788" s="32" t="e">
        <f>D788*E788</f>
        <v>#REF!</v>
      </c>
    </row>
    <row r="789" spans="1:7" ht="12.75">
      <c r="A789" s="461" t="s">
        <v>55</v>
      </c>
      <c r="B789" s="461"/>
      <c r="C789" s="30" t="s">
        <v>50</v>
      </c>
      <c r="D789" s="38" t="e">
        <f>+D782</f>
        <v>#REF!</v>
      </c>
      <c r="E789" s="32">
        <v>1</v>
      </c>
      <c r="F789" s="32">
        <v>1</v>
      </c>
      <c r="G789" s="32" t="e">
        <f>D789*E789</f>
        <v>#REF!</v>
      </c>
    </row>
    <row r="790" spans="1:7" ht="12.75">
      <c r="A790" s="461" t="s">
        <v>66</v>
      </c>
      <c r="B790" s="461"/>
      <c r="C790" s="30" t="s">
        <v>4</v>
      </c>
      <c r="D790" s="38" t="e">
        <f>+G789*0.1</f>
        <v>#REF!</v>
      </c>
      <c r="E790" s="31">
        <v>1</v>
      </c>
      <c r="F790" s="32">
        <v>1</v>
      </c>
      <c r="G790" s="32" t="e">
        <f>D790*E790</f>
        <v>#REF!</v>
      </c>
    </row>
    <row r="791" spans="1:7" ht="12.75">
      <c r="A791" s="37"/>
      <c r="B791" s="37"/>
      <c r="C791" s="37"/>
      <c r="D791" s="34"/>
      <c r="E791" s="161" t="s">
        <v>56</v>
      </c>
      <c r="F791" s="162" t="e">
        <f>SUM(G788:G790)</f>
        <v>#REF!</v>
      </c>
      <c r="G791" s="163" t="s">
        <v>57</v>
      </c>
    </row>
    <row r="793" spans="1:7" ht="12.75">
      <c r="A793" s="473" t="s">
        <v>472</v>
      </c>
      <c r="B793" s="473"/>
      <c r="C793" s="473"/>
      <c r="D793" s="473"/>
      <c r="E793" s="473"/>
      <c r="F793" s="473"/>
      <c r="G793" s="473"/>
    </row>
    <row r="794" spans="1:7" ht="12.75">
      <c r="A794" s="464" t="s">
        <v>3</v>
      </c>
      <c r="B794" s="464"/>
      <c r="C794" s="178" t="s">
        <v>4</v>
      </c>
      <c r="D794" s="178" t="s">
        <v>53</v>
      </c>
      <c r="E794" s="464" t="s">
        <v>8</v>
      </c>
      <c r="F794" s="464"/>
      <c r="G794" s="178" t="s">
        <v>6</v>
      </c>
    </row>
    <row r="795" spans="1:7" ht="12.75">
      <c r="A795" s="461" t="s">
        <v>384</v>
      </c>
      <c r="B795" s="461"/>
      <c r="C795" s="30" t="s">
        <v>17</v>
      </c>
      <c r="D795" s="38" t="e">
        <f>+#REF!</f>
        <v>#REF!</v>
      </c>
      <c r="E795" s="32">
        <v>0.3</v>
      </c>
      <c r="F795" s="32">
        <v>1</v>
      </c>
      <c r="G795" s="32" t="e">
        <f>D795*E795</f>
        <v>#REF!</v>
      </c>
    </row>
    <row r="796" spans="1:7" ht="12.75">
      <c r="A796" s="461" t="s">
        <v>385</v>
      </c>
      <c r="B796" s="461"/>
      <c r="C796" s="30" t="s">
        <v>4</v>
      </c>
      <c r="D796" s="38" t="e">
        <f>+#REF!</f>
        <v>#REF!</v>
      </c>
      <c r="E796" s="32">
        <v>1</v>
      </c>
      <c r="F796" s="32">
        <v>1</v>
      </c>
      <c r="G796" s="32" t="e">
        <f>D796*E796</f>
        <v>#REF!</v>
      </c>
    </row>
    <row r="797" spans="1:7" ht="12.75">
      <c r="A797" s="461" t="s">
        <v>282</v>
      </c>
      <c r="B797" s="461"/>
      <c r="C797" s="30" t="s">
        <v>4</v>
      </c>
      <c r="D797" s="38" t="e">
        <f>+D774</f>
        <v>#REF!</v>
      </c>
      <c r="E797" s="32">
        <v>0.03</v>
      </c>
      <c r="F797" s="32">
        <v>1</v>
      </c>
      <c r="G797" s="32" t="e">
        <f>D797*E797</f>
        <v>#REF!</v>
      </c>
    </row>
    <row r="798" spans="1:7" ht="12.75">
      <c r="A798" s="461" t="s">
        <v>55</v>
      </c>
      <c r="B798" s="461"/>
      <c r="C798" s="30" t="s">
        <v>50</v>
      </c>
      <c r="D798" s="38" t="e">
        <f>+D789</f>
        <v>#REF!</v>
      </c>
      <c r="E798" s="32">
        <v>0.1</v>
      </c>
      <c r="F798" s="32">
        <v>1</v>
      </c>
      <c r="G798" s="32" t="e">
        <f>D798*E798</f>
        <v>#REF!</v>
      </c>
    </row>
    <row r="799" spans="1:7" ht="12.75">
      <c r="A799" s="461" t="s">
        <v>66</v>
      </c>
      <c r="B799" s="461"/>
      <c r="C799" s="30" t="s">
        <v>4</v>
      </c>
      <c r="D799" s="38" t="e">
        <f>+G798*0.1</f>
        <v>#REF!</v>
      </c>
      <c r="E799" s="31">
        <v>1</v>
      </c>
      <c r="F799" s="32">
        <v>1</v>
      </c>
      <c r="G799" s="32" t="e">
        <f>D799*E799</f>
        <v>#REF!</v>
      </c>
    </row>
    <row r="800" spans="1:7" ht="12.75">
      <c r="A800" s="37"/>
      <c r="B800" s="37"/>
      <c r="C800" s="37"/>
      <c r="D800" s="34"/>
      <c r="E800" s="161" t="s">
        <v>56</v>
      </c>
      <c r="F800" s="162" t="e">
        <f>SUM(G795:G799)</f>
        <v>#REF!</v>
      </c>
      <c r="G800" s="163" t="s">
        <v>57</v>
      </c>
    </row>
    <row r="802" spans="1:7" ht="12.75">
      <c r="A802" s="467" t="s">
        <v>525</v>
      </c>
      <c r="B802" s="468"/>
      <c r="C802" s="468"/>
      <c r="D802" s="468"/>
      <c r="E802" s="468"/>
      <c r="F802" s="468"/>
      <c r="G802" s="469"/>
    </row>
    <row r="803" spans="1:7" ht="12.75">
      <c r="A803" s="471" t="s">
        <v>3</v>
      </c>
      <c r="B803" s="472"/>
      <c r="C803" s="217" t="s">
        <v>4</v>
      </c>
      <c r="D803" s="217" t="s">
        <v>53</v>
      </c>
      <c r="E803" s="471" t="s">
        <v>8</v>
      </c>
      <c r="F803" s="472"/>
      <c r="G803" s="217" t="s">
        <v>6</v>
      </c>
    </row>
    <row r="804" spans="1:7" ht="12.75">
      <c r="A804" s="466" t="s">
        <v>54</v>
      </c>
      <c r="B804" s="466"/>
      <c r="C804" s="30" t="s">
        <v>50</v>
      </c>
      <c r="D804" s="38" t="e">
        <f>+#REF!</f>
        <v>#REF!</v>
      </c>
      <c r="E804" s="164">
        <v>0.08</v>
      </c>
      <c r="F804" s="165">
        <v>1</v>
      </c>
      <c r="G804" s="32" t="e">
        <f>D804*E804</f>
        <v>#REF!</v>
      </c>
    </row>
    <row r="805" spans="1:7" ht="12.75">
      <c r="A805" s="466" t="s">
        <v>55</v>
      </c>
      <c r="B805" s="466"/>
      <c r="C805" s="30" t="s">
        <v>50</v>
      </c>
      <c r="D805" s="38" t="e">
        <f>+#REF!</f>
        <v>#REF!</v>
      </c>
      <c r="E805" s="164">
        <v>0.08</v>
      </c>
      <c r="F805" s="165">
        <v>1</v>
      </c>
      <c r="G805" s="32" t="e">
        <f>D805*E805</f>
        <v>#REF!</v>
      </c>
    </row>
    <row r="806" spans="1:7" ht="12.75">
      <c r="A806" s="466" t="s">
        <v>51</v>
      </c>
      <c r="B806" s="466"/>
      <c r="C806" s="218" t="s">
        <v>7</v>
      </c>
      <c r="D806" s="39" t="e">
        <f>+D12</f>
        <v>#REF!</v>
      </c>
      <c r="E806" s="165">
        <v>0.07</v>
      </c>
      <c r="F806" s="165">
        <v>1</v>
      </c>
      <c r="G806" s="32" t="e">
        <f>D806*E806</f>
        <v>#REF!</v>
      </c>
    </row>
    <row r="807" spans="1:7" ht="12.75">
      <c r="A807" s="466" t="s">
        <v>52</v>
      </c>
      <c r="B807" s="466"/>
      <c r="C807" s="218" t="s">
        <v>4</v>
      </c>
      <c r="D807" s="40" t="e">
        <f>+#REF!</f>
        <v>#REF!</v>
      </c>
      <c r="E807" s="165">
        <v>0.5</v>
      </c>
      <c r="F807" s="165">
        <v>1</v>
      </c>
      <c r="G807" s="32" t="e">
        <f>D807*E807</f>
        <v>#REF!</v>
      </c>
    </row>
    <row r="808" spans="1:7" ht="12.75">
      <c r="A808" s="37"/>
      <c r="B808" s="37"/>
      <c r="C808" s="37"/>
      <c r="D808" s="34"/>
      <c r="E808" s="161" t="s">
        <v>56</v>
      </c>
      <c r="F808" s="162" t="e">
        <f>SUM(G804:G807)</f>
        <v>#REF!</v>
      </c>
      <c r="G808" s="163" t="s">
        <v>57</v>
      </c>
    </row>
    <row r="809" spans="1:7" ht="12.75">
      <c r="A809" s="37"/>
      <c r="B809" s="37"/>
      <c r="C809" s="37"/>
      <c r="D809" s="34"/>
      <c r="E809" s="34"/>
      <c r="F809" s="35"/>
      <c r="G809" s="36"/>
    </row>
    <row r="810" spans="1:7" ht="12.75">
      <c r="A810" s="462" t="s">
        <v>526</v>
      </c>
      <c r="B810" s="462"/>
      <c r="C810" s="462"/>
      <c r="D810" s="462"/>
      <c r="E810" s="462"/>
      <c r="F810" s="462"/>
      <c r="G810" s="462"/>
    </row>
    <row r="811" spans="1:7" ht="12.75">
      <c r="A811" s="463" t="s">
        <v>81</v>
      </c>
      <c r="B811" s="463"/>
      <c r="C811" s="217" t="s">
        <v>4</v>
      </c>
      <c r="D811" s="217" t="s">
        <v>53</v>
      </c>
      <c r="E811" s="464" t="s">
        <v>8</v>
      </c>
      <c r="F811" s="464"/>
      <c r="G811" s="217" t="s">
        <v>6</v>
      </c>
    </row>
    <row r="812" spans="1:7" ht="12.75">
      <c r="A812" s="461" t="s">
        <v>108</v>
      </c>
      <c r="B812" s="461"/>
      <c r="C812" s="146" t="s">
        <v>4</v>
      </c>
      <c r="D812" s="147" t="e">
        <f>+#REF!</f>
        <v>#REF!</v>
      </c>
      <c r="E812" s="165">
        <v>70</v>
      </c>
      <c r="F812" s="166">
        <v>1</v>
      </c>
      <c r="G812" s="148" t="e">
        <f aca="true" t="shared" si="16" ref="G812:G817">+D812*E812</f>
        <v>#REF!</v>
      </c>
    </row>
    <row r="813" spans="1:7" ht="12.75">
      <c r="A813" s="461" t="s">
        <v>201</v>
      </c>
      <c r="B813" s="461"/>
      <c r="C813" s="146" t="s">
        <v>19</v>
      </c>
      <c r="D813" s="160">
        <v>21000</v>
      </c>
      <c r="E813" s="165">
        <v>30</v>
      </c>
      <c r="F813" s="166">
        <v>1</v>
      </c>
      <c r="G813" s="148">
        <f t="shared" si="16"/>
        <v>630000</v>
      </c>
    </row>
    <row r="814" spans="1:7" ht="12.75">
      <c r="A814" s="461" t="s">
        <v>202</v>
      </c>
      <c r="B814" s="461"/>
      <c r="C814" s="146" t="s">
        <v>50</v>
      </c>
      <c r="D814" s="145" t="e">
        <f>+#REF!</f>
        <v>#REF!</v>
      </c>
      <c r="E814" s="165">
        <v>42</v>
      </c>
      <c r="F814" s="166">
        <v>1</v>
      </c>
      <c r="G814" s="148" t="e">
        <f t="shared" si="16"/>
        <v>#REF!</v>
      </c>
    </row>
    <row r="815" spans="1:7" ht="12.75">
      <c r="A815" s="461" t="s">
        <v>9</v>
      </c>
      <c r="B815" s="461"/>
      <c r="C815" s="146" t="s">
        <v>4</v>
      </c>
      <c r="D815" s="145" t="e">
        <f>+G814*0.1</f>
        <v>#REF!</v>
      </c>
      <c r="E815" s="165">
        <v>1</v>
      </c>
      <c r="F815" s="166">
        <v>1</v>
      </c>
      <c r="G815" s="148" t="e">
        <f t="shared" si="16"/>
        <v>#REF!</v>
      </c>
    </row>
    <row r="816" spans="1:7" ht="12.75">
      <c r="A816" s="461" t="s">
        <v>203</v>
      </c>
      <c r="B816" s="461"/>
      <c r="C816" s="146" t="s">
        <v>4</v>
      </c>
      <c r="D816" s="145">
        <v>7500</v>
      </c>
      <c r="E816" s="165">
        <v>4</v>
      </c>
      <c r="F816" s="166">
        <v>1</v>
      </c>
      <c r="G816" s="148">
        <f t="shared" si="16"/>
        <v>30000</v>
      </c>
    </row>
    <row r="817" spans="1:7" ht="12.75">
      <c r="A817" s="461" t="s">
        <v>204</v>
      </c>
      <c r="B817" s="461"/>
      <c r="C817" s="146" t="s">
        <v>48</v>
      </c>
      <c r="D817" s="145" t="e">
        <f>+#REF!</f>
        <v>#REF!</v>
      </c>
      <c r="E817" s="165">
        <v>40</v>
      </c>
      <c r="F817" s="166">
        <v>1</v>
      </c>
      <c r="G817" s="148" t="e">
        <f t="shared" si="16"/>
        <v>#REF!</v>
      </c>
    </row>
    <row r="818" spans="1:7" ht="18">
      <c r="A818" s="465"/>
      <c r="B818" s="465"/>
      <c r="C818" s="154"/>
      <c r="D818" s="34"/>
      <c r="E818" s="167" t="s">
        <v>56</v>
      </c>
      <c r="F818" s="162" t="e">
        <f>SUM(G812:G817)</f>
        <v>#REF!</v>
      </c>
      <c r="G818" s="163" t="s">
        <v>70</v>
      </c>
    </row>
    <row r="819" spans="1:7" ht="12.75">
      <c r="A819" s="37"/>
      <c r="B819" s="37"/>
      <c r="C819" s="37"/>
      <c r="D819" s="34"/>
      <c r="E819" s="34"/>
      <c r="F819" s="35"/>
      <c r="G819" s="36"/>
    </row>
    <row r="820" spans="1:7" ht="12.75">
      <c r="A820" s="467" t="s">
        <v>527</v>
      </c>
      <c r="B820" s="468"/>
      <c r="C820" s="468"/>
      <c r="D820" s="468"/>
      <c r="E820" s="468"/>
      <c r="F820" s="468"/>
      <c r="G820" s="469"/>
    </row>
    <row r="821" spans="1:7" ht="12.75">
      <c r="A821" s="464" t="s">
        <v>3</v>
      </c>
      <c r="B821" s="464"/>
      <c r="C821" s="217" t="s">
        <v>4</v>
      </c>
      <c r="D821" s="217" t="s">
        <v>53</v>
      </c>
      <c r="E821" s="464" t="s">
        <v>8</v>
      </c>
      <c r="F821" s="464"/>
      <c r="G821" s="217" t="s">
        <v>6</v>
      </c>
    </row>
    <row r="822" spans="1:7" ht="12.75">
      <c r="A822" s="466" t="s">
        <v>58</v>
      </c>
      <c r="B822" s="466"/>
      <c r="C822" s="30" t="s">
        <v>50</v>
      </c>
      <c r="D822" s="38" t="e">
        <f>+#REF!</f>
        <v>#REF!</v>
      </c>
      <c r="E822" s="164">
        <v>0.13</v>
      </c>
      <c r="F822" s="165">
        <v>1</v>
      </c>
      <c r="G822" s="32" t="e">
        <f>D822*E822</f>
        <v>#REF!</v>
      </c>
    </row>
    <row r="823" spans="1:7" ht="12.75">
      <c r="A823" s="466" t="s">
        <v>9</v>
      </c>
      <c r="B823" s="466"/>
      <c r="C823" s="30" t="s">
        <v>4</v>
      </c>
      <c r="D823" s="38" t="e">
        <f>+G822*0.1</f>
        <v>#REF!</v>
      </c>
      <c r="E823" s="164">
        <v>1</v>
      </c>
      <c r="F823" s="165">
        <v>1</v>
      </c>
      <c r="G823" s="32" t="e">
        <f>D823*E823</f>
        <v>#REF!</v>
      </c>
    </row>
    <row r="824" spans="1:7" ht="12.75">
      <c r="A824" s="37"/>
      <c r="B824" s="37"/>
      <c r="C824" s="37"/>
      <c r="D824" s="34"/>
      <c r="E824" s="161" t="s">
        <v>56</v>
      </c>
      <c r="F824" s="162" t="e">
        <f>SUM(G822:G823)</f>
        <v>#REF!</v>
      </c>
      <c r="G824" s="163" t="s">
        <v>60</v>
      </c>
    </row>
    <row r="825" spans="1:7" ht="12.75">
      <c r="A825" s="37"/>
      <c r="B825" s="37"/>
      <c r="C825" s="37"/>
      <c r="D825" s="37"/>
      <c r="E825" s="37"/>
      <c r="F825" s="37"/>
      <c r="G825" s="37"/>
    </row>
    <row r="826" spans="1:7" ht="12.75">
      <c r="A826" s="462" t="s">
        <v>528</v>
      </c>
      <c r="B826" s="462"/>
      <c r="C826" s="462"/>
      <c r="D826" s="462"/>
      <c r="E826" s="462"/>
      <c r="F826" s="462"/>
      <c r="G826" s="462"/>
    </row>
    <row r="827" spans="1:7" ht="12.75">
      <c r="A827" s="464" t="s">
        <v>3</v>
      </c>
      <c r="B827" s="464"/>
      <c r="C827" s="217" t="s">
        <v>4</v>
      </c>
      <c r="D827" s="217" t="s">
        <v>53</v>
      </c>
      <c r="E827" s="464" t="s">
        <v>8</v>
      </c>
      <c r="F827" s="464"/>
      <c r="G827" s="217" t="s">
        <v>6</v>
      </c>
    </row>
    <row r="828" spans="1:7" ht="12.75">
      <c r="A828" s="466" t="s">
        <v>58</v>
      </c>
      <c r="B828" s="466"/>
      <c r="C828" s="30" t="s">
        <v>50</v>
      </c>
      <c r="D828" s="38" t="e">
        <f>+D822</f>
        <v>#REF!</v>
      </c>
      <c r="E828" s="165">
        <v>0.18</v>
      </c>
      <c r="F828" s="165">
        <v>1</v>
      </c>
      <c r="G828" s="32" t="e">
        <f>D828*E828</f>
        <v>#REF!</v>
      </c>
    </row>
    <row r="829" spans="1:7" ht="12.75">
      <c r="A829" s="466" t="str">
        <f>+A823</f>
        <v>HERRAMIENTA MENOR</v>
      </c>
      <c r="B829" s="466"/>
      <c r="C829" s="30" t="s">
        <v>4</v>
      </c>
      <c r="D829" s="38" t="e">
        <f>+G828*0.1</f>
        <v>#REF!</v>
      </c>
      <c r="E829" s="164">
        <v>1</v>
      </c>
      <c r="F829" s="165">
        <v>1</v>
      </c>
      <c r="G829" s="32" t="e">
        <f>D829*E829</f>
        <v>#REF!</v>
      </c>
    </row>
    <row r="830" spans="1:7" ht="12.75">
      <c r="A830" s="37"/>
      <c r="B830" s="37"/>
      <c r="C830" s="37"/>
      <c r="D830" s="34"/>
      <c r="E830" s="161" t="s">
        <v>56</v>
      </c>
      <c r="F830" s="162" t="e">
        <f>SUM(G828:G829)</f>
        <v>#REF!</v>
      </c>
      <c r="G830" s="163" t="s">
        <v>60</v>
      </c>
    </row>
    <row r="831" spans="1:7" ht="12.75">
      <c r="A831" s="37"/>
      <c r="B831" s="37"/>
      <c r="C831" s="37"/>
      <c r="D831" s="34"/>
      <c r="E831" s="34"/>
      <c r="F831" s="35"/>
      <c r="G831" s="36"/>
    </row>
    <row r="832" spans="1:7" ht="12.75">
      <c r="A832" s="467" t="s">
        <v>529</v>
      </c>
      <c r="B832" s="468"/>
      <c r="C832" s="468"/>
      <c r="D832" s="468"/>
      <c r="E832" s="468"/>
      <c r="F832" s="468"/>
      <c r="G832" s="469"/>
    </row>
    <row r="833" spans="1:7" ht="12.75">
      <c r="A833" s="463" t="s">
        <v>81</v>
      </c>
      <c r="B833" s="463"/>
      <c r="C833" s="217" t="s">
        <v>4</v>
      </c>
      <c r="D833" s="217" t="s">
        <v>53</v>
      </c>
      <c r="E833" s="464" t="s">
        <v>8</v>
      </c>
      <c r="F833" s="464"/>
      <c r="G833" s="217" t="s">
        <v>6</v>
      </c>
    </row>
    <row r="834" spans="1:7" ht="12.75">
      <c r="A834" s="461" t="s">
        <v>206</v>
      </c>
      <c r="B834" s="461"/>
      <c r="C834" s="146" t="s">
        <v>19</v>
      </c>
      <c r="D834" s="147">
        <v>2500</v>
      </c>
      <c r="E834" s="165">
        <v>2.1</v>
      </c>
      <c r="F834" s="166">
        <v>1</v>
      </c>
      <c r="G834" s="148">
        <f aca="true" t="shared" si="17" ref="G834:G839">+D834*E834</f>
        <v>5250</v>
      </c>
    </row>
    <row r="835" spans="1:7" ht="12.75">
      <c r="A835" s="461" t="s">
        <v>208</v>
      </c>
      <c r="B835" s="461"/>
      <c r="C835" s="146" t="s">
        <v>4</v>
      </c>
      <c r="D835" s="160" t="e">
        <f>+#REF!</f>
        <v>#REF!</v>
      </c>
      <c r="E835" s="165">
        <v>1</v>
      </c>
      <c r="F835" s="166">
        <v>1</v>
      </c>
      <c r="G835" s="148" t="e">
        <f t="shared" si="17"/>
        <v>#REF!</v>
      </c>
    </row>
    <row r="836" spans="1:7" ht="12.75">
      <c r="A836" s="461" t="s">
        <v>202</v>
      </c>
      <c r="B836" s="461"/>
      <c r="C836" s="146" t="s">
        <v>50</v>
      </c>
      <c r="D836" s="145" t="e">
        <f>+#REF!</f>
        <v>#REF!</v>
      </c>
      <c r="E836" s="165">
        <v>0.2</v>
      </c>
      <c r="F836" s="166">
        <v>1</v>
      </c>
      <c r="G836" s="148" t="e">
        <f t="shared" si="17"/>
        <v>#REF!</v>
      </c>
    </row>
    <row r="837" spans="1:7" ht="12.75">
      <c r="A837" s="461" t="s">
        <v>9</v>
      </c>
      <c r="B837" s="461"/>
      <c r="C837" s="146" t="s">
        <v>4</v>
      </c>
      <c r="D837" s="145" t="e">
        <f>+G836*0.1</f>
        <v>#REF!</v>
      </c>
      <c r="E837" s="165">
        <v>1</v>
      </c>
      <c r="F837" s="166">
        <v>1</v>
      </c>
      <c r="G837" s="148" t="e">
        <f t="shared" si="17"/>
        <v>#REF!</v>
      </c>
    </row>
    <row r="838" spans="1:7" ht="12.75">
      <c r="A838" s="461" t="s">
        <v>207</v>
      </c>
      <c r="B838" s="461"/>
      <c r="C838" s="146" t="s">
        <v>4</v>
      </c>
      <c r="D838" s="145" t="e">
        <f>+#REF!</f>
        <v>#REF!</v>
      </c>
      <c r="E838" s="165">
        <v>0.5</v>
      </c>
      <c r="F838" s="166">
        <v>1</v>
      </c>
      <c r="G838" s="148" t="e">
        <f t="shared" si="17"/>
        <v>#REF!</v>
      </c>
    </row>
    <row r="839" spans="1:7" ht="12.75">
      <c r="A839" s="461" t="s">
        <v>20</v>
      </c>
      <c r="B839" s="461"/>
      <c r="C839" s="146" t="s">
        <v>14</v>
      </c>
      <c r="D839" s="145">
        <f>+D36</f>
        <v>3850</v>
      </c>
      <c r="E839" s="165">
        <v>0.05</v>
      </c>
      <c r="F839" s="166">
        <v>1</v>
      </c>
      <c r="G839" s="148">
        <f t="shared" si="17"/>
        <v>192.5</v>
      </c>
    </row>
    <row r="840" spans="1:7" ht="18">
      <c r="A840" s="465"/>
      <c r="B840" s="465"/>
      <c r="C840" s="154"/>
      <c r="D840" s="34"/>
      <c r="E840" s="167" t="s">
        <v>56</v>
      </c>
      <c r="F840" s="162" t="e">
        <f>SUM(G834:G839)</f>
        <v>#REF!</v>
      </c>
      <c r="G840" s="163" t="s">
        <v>57</v>
      </c>
    </row>
    <row r="841" spans="1:7" ht="12.75">
      <c r="A841" s="37"/>
      <c r="B841" s="37"/>
      <c r="C841" s="37"/>
      <c r="D841" s="34"/>
      <c r="E841" s="34"/>
      <c r="F841" s="35"/>
      <c r="G841" s="36"/>
    </row>
    <row r="842" spans="1:7" ht="12.75">
      <c r="A842" s="467" t="s">
        <v>530</v>
      </c>
      <c r="B842" s="468"/>
      <c r="C842" s="468"/>
      <c r="D842" s="468"/>
      <c r="E842" s="468"/>
      <c r="F842" s="468"/>
      <c r="G842" s="469"/>
    </row>
    <row r="843" spans="1:7" ht="12.75">
      <c r="A843" s="463" t="s">
        <v>3</v>
      </c>
      <c r="B843" s="463"/>
      <c r="C843" s="217" t="s">
        <v>4</v>
      </c>
      <c r="D843" s="217" t="s">
        <v>53</v>
      </c>
      <c r="E843" s="217" t="s">
        <v>8</v>
      </c>
      <c r="F843" s="217"/>
      <c r="G843" s="217" t="s">
        <v>6</v>
      </c>
    </row>
    <row r="844" spans="1:7" ht="12.75">
      <c r="A844" s="461" t="s">
        <v>58</v>
      </c>
      <c r="B844" s="461"/>
      <c r="C844" s="30" t="s">
        <v>50</v>
      </c>
      <c r="D844" s="38" t="e">
        <f>+#REF!</f>
        <v>#REF!</v>
      </c>
      <c r="E844" s="165">
        <v>0.4</v>
      </c>
      <c r="F844" s="166">
        <v>1</v>
      </c>
      <c r="G844" s="148" t="e">
        <f>D844*E844</f>
        <v>#REF!</v>
      </c>
    </row>
    <row r="845" spans="1:7" ht="12.75">
      <c r="A845" s="461" t="str">
        <f>+A829</f>
        <v>HERRAMIENTA MENOR</v>
      </c>
      <c r="B845" s="461"/>
      <c r="C845" s="30" t="s">
        <v>4</v>
      </c>
      <c r="D845" s="38" t="e">
        <f>+G844*0.1</f>
        <v>#REF!</v>
      </c>
      <c r="E845" s="165">
        <v>1</v>
      </c>
      <c r="F845" s="166">
        <v>1</v>
      </c>
      <c r="G845" s="148" t="e">
        <f>D845*E845</f>
        <v>#REF!</v>
      </c>
    </row>
    <row r="846" spans="1:7" ht="12.75">
      <c r="A846" s="37"/>
      <c r="B846" s="37"/>
      <c r="C846" s="37"/>
      <c r="D846" s="34"/>
      <c r="E846" s="161" t="s">
        <v>56</v>
      </c>
      <c r="F846" s="162" t="e">
        <f>SUM(G844:G845)</f>
        <v>#REF!</v>
      </c>
      <c r="G846" s="163" t="s">
        <v>59</v>
      </c>
    </row>
    <row r="847" spans="1:7" ht="12.75">
      <c r="A847" s="37"/>
      <c r="B847" s="37"/>
      <c r="C847" s="37"/>
      <c r="D847" s="34"/>
      <c r="E847" s="34"/>
      <c r="F847" s="35"/>
      <c r="G847" s="36"/>
    </row>
    <row r="848" spans="1:7" ht="12.75">
      <c r="A848" s="467" t="s">
        <v>531</v>
      </c>
      <c r="B848" s="468"/>
      <c r="C848" s="468"/>
      <c r="D848" s="468"/>
      <c r="E848" s="468"/>
      <c r="F848" s="468"/>
      <c r="G848" s="469"/>
    </row>
    <row r="849" spans="1:7" ht="12.75">
      <c r="A849" s="464" t="s">
        <v>3</v>
      </c>
      <c r="B849" s="464"/>
      <c r="C849" s="217" t="s">
        <v>4</v>
      </c>
      <c r="D849" s="217" t="s">
        <v>53</v>
      </c>
      <c r="E849" s="464" t="s">
        <v>8</v>
      </c>
      <c r="F849" s="464"/>
      <c r="G849" s="217" t="s">
        <v>6</v>
      </c>
    </row>
    <row r="850" spans="1:7" ht="12.75">
      <c r="A850" s="466" t="s">
        <v>58</v>
      </c>
      <c r="B850" s="466"/>
      <c r="C850" s="30" t="s">
        <v>50</v>
      </c>
      <c r="D850" s="38" t="e">
        <f>+D844</f>
        <v>#REF!</v>
      </c>
      <c r="E850" s="165">
        <v>0.75</v>
      </c>
      <c r="F850" s="165">
        <v>1</v>
      </c>
      <c r="G850" s="32" t="e">
        <f>D850*E850</f>
        <v>#REF!</v>
      </c>
    </row>
    <row r="851" spans="1:7" ht="12.75">
      <c r="A851" s="466" t="str">
        <f>+A845</f>
        <v>HERRAMIENTA MENOR</v>
      </c>
      <c r="B851" s="466"/>
      <c r="C851" s="30" t="s">
        <v>4</v>
      </c>
      <c r="D851" s="38" t="e">
        <f>+G850*0.1</f>
        <v>#REF!</v>
      </c>
      <c r="E851" s="164">
        <v>1</v>
      </c>
      <c r="F851" s="165">
        <v>1</v>
      </c>
      <c r="G851" s="32" t="e">
        <f>D851*E851</f>
        <v>#REF!</v>
      </c>
    </row>
    <row r="852" spans="1:7" ht="12.75">
      <c r="A852" s="37"/>
      <c r="B852" s="37"/>
      <c r="C852" s="37"/>
      <c r="D852" s="34"/>
      <c r="E852" s="161" t="s">
        <v>56</v>
      </c>
      <c r="F852" s="162" t="e">
        <f>SUM(G850:G851)</f>
        <v>#REF!</v>
      </c>
      <c r="G852" s="163" t="s">
        <v>59</v>
      </c>
    </row>
    <row r="854" spans="1:7" ht="12.75">
      <c r="A854" s="462" t="s">
        <v>532</v>
      </c>
      <c r="B854" s="462"/>
      <c r="C854" s="462"/>
      <c r="D854" s="462"/>
      <c r="E854" s="462"/>
      <c r="F854" s="462"/>
      <c r="G854" s="462"/>
    </row>
    <row r="855" spans="1:7" ht="12.75">
      <c r="A855" s="464" t="s">
        <v>3</v>
      </c>
      <c r="B855" s="464"/>
      <c r="C855" s="217" t="s">
        <v>4</v>
      </c>
      <c r="D855" s="217" t="s">
        <v>53</v>
      </c>
      <c r="E855" s="464" t="s">
        <v>8</v>
      </c>
      <c r="F855" s="464"/>
      <c r="G855" s="217" t="s">
        <v>6</v>
      </c>
    </row>
    <row r="856" spans="1:7" ht="12.75">
      <c r="A856" s="466" t="s">
        <v>62</v>
      </c>
      <c r="B856" s="466"/>
      <c r="C856" s="30" t="s">
        <v>50</v>
      </c>
      <c r="D856" s="38" t="e">
        <f>+#REF!</f>
        <v>#REF!</v>
      </c>
      <c r="E856" s="165">
        <v>0.5</v>
      </c>
      <c r="F856" s="165">
        <v>1</v>
      </c>
      <c r="G856" s="32" t="e">
        <f>D856*E856</f>
        <v>#REF!</v>
      </c>
    </row>
    <row r="857" spans="1:7" ht="12.75">
      <c r="A857" s="466" t="s">
        <v>9</v>
      </c>
      <c r="B857" s="466"/>
      <c r="C857" s="30" t="s">
        <v>4</v>
      </c>
      <c r="D857" s="38" t="e">
        <f>+G856*0.1</f>
        <v>#REF!</v>
      </c>
      <c r="E857" s="165">
        <v>1</v>
      </c>
      <c r="F857" s="165">
        <v>1</v>
      </c>
      <c r="G857" s="32" t="e">
        <f>D857*E857</f>
        <v>#REF!</v>
      </c>
    </row>
    <row r="858" spans="1:7" ht="12.75">
      <c r="A858" s="466" t="s">
        <v>61</v>
      </c>
      <c r="B858" s="466"/>
      <c r="C858" s="30" t="s">
        <v>50</v>
      </c>
      <c r="D858" s="38" t="e">
        <f>+#REF!</f>
        <v>#REF!</v>
      </c>
      <c r="E858" s="164">
        <v>0.5</v>
      </c>
      <c r="F858" s="165">
        <v>1</v>
      </c>
      <c r="G858" s="32" t="e">
        <f>D858*E858</f>
        <v>#REF!</v>
      </c>
    </row>
    <row r="859" spans="1:7" ht="12.75">
      <c r="A859" s="37"/>
      <c r="B859" s="37"/>
      <c r="C859" s="37"/>
      <c r="D859" s="34"/>
      <c r="E859" s="161" t="s">
        <v>56</v>
      </c>
      <c r="F859" s="162" t="e">
        <f>SUM(G856:G858)</f>
        <v>#REF!</v>
      </c>
      <c r="G859" s="163" t="s">
        <v>59</v>
      </c>
    </row>
    <row r="860" spans="1:7" ht="12.75">
      <c r="A860" s="37"/>
      <c r="B860" s="37"/>
      <c r="C860" s="37"/>
      <c r="D860" s="34"/>
      <c r="E860" s="34"/>
      <c r="F860" s="35"/>
      <c r="G860" s="36"/>
    </row>
    <row r="861" spans="1:7" ht="12.75">
      <c r="A861" s="462" t="s">
        <v>533</v>
      </c>
      <c r="B861" s="462"/>
      <c r="C861" s="462"/>
      <c r="D861" s="462"/>
      <c r="E861" s="462"/>
      <c r="F861" s="462"/>
      <c r="G861" s="462"/>
    </row>
    <row r="862" spans="1:7" ht="12.75">
      <c r="A862" s="464" t="s">
        <v>3</v>
      </c>
      <c r="B862" s="464"/>
      <c r="C862" s="217" t="s">
        <v>4</v>
      </c>
      <c r="D862" s="217" t="s">
        <v>53</v>
      </c>
      <c r="E862" s="464" t="s">
        <v>8</v>
      </c>
      <c r="F862" s="464"/>
      <c r="G862" s="217" t="s">
        <v>6</v>
      </c>
    </row>
    <row r="863" spans="1:7" ht="12.75">
      <c r="A863" s="466" t="s">
        <v>62</v>
      </c>
      <c r="B863" s="466"/>
      <c r="C863" s="30" t="s">
        <v>50</v>
      </c>
      <c r="D863" s="38" t="e">
        <f>+D856</f>
        <v>#REF!</v>
      </c>
      <c r="E863" s="165">
        <v>0.75</v>
      </c>
      <c r="F863" s="165">
        <v>1</v>
      </c>
      <c r="G863" s="32" t="e">
        <f>D863*E863</f>
        <v>#REF!</v>
      </c>
    </row>
    <row r="864" spans="1:7" ht="12.75">
      <c r="A864" s="466" t="s">
        <v>9</v>
      </c>
      <c r="B864" s="466"/>
      <c r="C864" s="30" t="s">
        <v>4</v>
      </c>
      <c r="D864" s="38" t="e">
        <f>+G863*0.1</f>
        <v>#REF!</v>
      </c>
      <c r="E864" s="165">
        <v>1</v>
      </c>
      <c r="F864" s="165">
        <v>1</v>
      </c>
      <c r="G864" s="32" t="e">
        <f>D864*E864</f>
        <v>#REF!</v>
      </c>
    </row>
    <row r="865" spans="1:7" ht="12.75">
      <c r="A865" s="219" t="s">
        <v>63</v>
      </c>
      <c r="B865" s="219"/>
      <c r="C865" s="30" t="s">
        <v>12</v>
      </c>
      <c r="D865" s="38" t="e">
        <f>+#REF!</f>
        <v>#REF!</v>
      </c>
      <c r="E865" s="165">
        <v>1.2</v>
      </c>
      <c r="F865" s="165"/>
      <c r="G865" s="32" t="e">
        <f>D865*E865</f>
        <v>#REF!</v>
      </c>
    </row>
    <row r="866" spans="1:7" ht="12.75">
      <c r="A866" s="466" t="s">
        <v>61</v>
      </c>
      <c r="B866" s="466"/>
      <c r="C866" s="30" t="s">
        <v>50</v>
      </c>
      <c r="D866" s="38" t="e">
        <f>+D858</f>
        <v>#REF!</v>
      </c>
      <c r="E866" s="164">
        <v>0.75</v>
      </c>
      <c r="F866" s="165">
        <v>1</v>
      </c>
      <c r="G866" s="32" t="e">
        <f>D866*E866</f>
        <v>#REF!</v>
      </c>
    </row>
    <row r="867" spans="1:7" ht="12.75">
      <c r="A867" s="37"/>
      <c r="B867" s="37"/>
      <c r="C867" s="37"/>
      <c r="D867" s="34"/>
      <c r="E867" s="161" t="s">
        <v>56</v>
      </c>
      <c r="F867" s="162" t="e">
        <f>SUM(G863:G866)</f>
        <v>#REF!</v>
      </c>
      <c r="G867" s="163" t="s">
        <v>59</v>
      </c>
    </row>
    <row r="868" spans="1:7" ht="12.75">
      <c r="A868" s="37"/>
      <c r="B868" s="37"/>
      <c r="C868" s="37"/>
      <c r="D868" s="34"/>
      <c r="E868" s="34"/>
      <c r="F868" s="35"/>
      <c r="G868" s="36"/>
    </row>
    <row r="869" spans="1:7" ht="12.75">
      <c r="A869" s="462" t="s">
        <v>534</v>
      </c>
      <c r="B869" s="462"/>
      <c r="C869" s="462"/>
      <c r="D869" s="462"/>
      <c r="E869" s="462" t="s">
        <v>1</v>
      </c>
      <c r="F869" s="462"/>
      <c r="G869" s="462" t="s">
        <v>12</v>
      </c>
    </row>
    <row r="870" spans="1:7" ht="12.75">
      <c r="A870" s="464" t="s">
        <v>3</v>
      </c>
      <c r="B870" s="464"/>
      <c r="C870" s="217" t="s">
        <v>4</v>
      </c>
      <c r="D870" s="217" t="s">
        <v>53</v>
      </c>
      <c r="E870" s="464" t="s">
        <v>8</v>
      </c>
      <c r="F870" s="464"/>
      <c r="G870" s="217" t="s">
        <v>6</v>
      </c>
    </row>
    <row r="871" spans="1:7" ht="12.75">
      <c r="A871" s="466" t="s">
        <v>58</v>
      </c>
      <c r="B871" s="466"/>
      <c r="C871" s="30" t="s">
        <v>50</v>
      </c>
      <c r="D871" s="38" t="e">
        <f>+D850</f>
        <v>#REF!</v>
      </c>
      <c r="E871" s="165">
        <v>0.17</v>
      </c>
      <c r="F871" s="165">
        <v>1</v>
      </c>
      <c r="G871" s="32" t="e">
        <f>D871*E871</f>
        <v>#REF!</v>
      </c>
    </row>
    <row r="872" spans="1:7" ht="12.75">
      <c r="A872" s="466" t="s">
        <v>9</v>
      </c>
      <c r="B872" s="466"/>
      <c r="C872" s="30" t="s">
        <v>4</v>
      </c>
      <c r="D872" s="38" t="e">
        <f>+G871*0.1</f>
        <v>#REF!</v>
      </c>
      <c r="E872" s="165">
        <v>1</v>
      </c>
      <c r="F872" s="165">
        <v>1</v>
      </c>
      <c r="G872" s="32" t="e">
        <f>D872*E872</f>
        <v>#REF!</v>
      </c>
    </row>
    <row r="873" spans="1:7" ht="12.75">
      <c r="A873" s="466" t="s">
        <v>28</v>
      </c>
      <c r="B873" s="466"/>
      <c r="C873" s="30" t="s">
        <v>50</v>
      </c>
      <c r="D873" s="38" t="e">
        <f>+#REF!</f>
        <v>#REF!</v>
      </c>
      <c r="E873" s="165">
        <v>0.2</v>
      </c>
      <c r="F873" s="165">
        <v>1</v>
      </c>
      <c r="G873" s="32" t="e">
        <f>D873*E873</f>
        <v>#REF!</v>
      </c>
    </row>
    <row r="874" spans="1:7" ht="12.75">
      <c r="A874" s="466" t="s">
        <v>64</v>
      </c>
      <c r="B874" s="466"/>
      <c r="C874" s="30" t="s">
        <v>12</v>
      </c>
      <c r="D874" s="38">
        <v>1700</v>
      </c>
      <c r="E874" s="164">
        <v>1</v>
      </c>
      <c r="F874" s="165">
        <v>1</v>
      </c>
      <c r="G874" s="32">
        <f>D874*E874</f>
        <v>1700</v>
      </c>
    </row>
    <row r="875" spans="1:7" ht="12.75">
      <c r="A875" s="37"/>
      <c r="B875" s="37"/>
      <c r="C875" s="37"/>
      <c r="D875" s="34"/>
      <c r="E875" s="161" t="s">
        <v>56</v>
      </c>
      <c r="F875" s="162" t="e">
        <f>SUM(G871:G874)</f>
        <v>#REF!</v>
      </c>
      <c r="G875" s="163" t="s">
        <v>59</v>
      </c>
    </row>
    <row r="876" spans="1:7" ht="12.75">
      <c r="A876" s="37"/>
      <c r="B876" s="37"/>
      <c r="C876" s="37"/>
      <c r="D876" s="34"/>
      <c r="E876" s="34"/>
      <c r="F876" s="35"/>
      <c r="G876" s="36"/>
    </row>
    <row r="877" spans="1:7" ht="12.75">
      <c r="A877" s="467" t="s">
        <v>535</v>
      </c>
      <c r="B877" s="468"/>
      <c r="C877" s="468"/>
      <c r="D877" s="468"/>
      <c r="E877" s="468"/>
      <c r="F877" s="468"/>
      <c r="G877" s="469"/>
    </row>
    <row r="878" spans="1:7" ht="12.75">
      <c r="A878" s="457" t="s">
        <v>81</v>
      </c>
      <c r="B878" s="458"/>
      <c r="C878" s="217" t="s">
        <v>4</v>
      </c>
      <c r="D878" s="217" t="s">
        <v>53</v>
      </c>
      <c r="E878" s="471" t="s">
        <v>8</v>
      </c>
      <c r="F878" s="472"/>
      <c r="G878" s="217" t="s">
        <v>6</v>
      </c>
    </row>
    <row r="879" spans="1:7" ht="12.75">
      <c r="A879" s="459" t="s">
        <v>13</v>
      </c>
      <c r="B879" s="460"/>
      <c r="C879" s="30" t="s">
        <v>14</v>
      </c>
      <c r="D879" s="42">
        <v>678</v>
      </c>
      <c r="E879" s="41">
        <v>260</v>
      </c>
      <c r="F879" s="41">
        <v>1</v>
      </c>
      <c r="G879" s="32">
        <f>D879*E879</f>
        <v>176280</v>
      </c>
    </row>
    <row r="880" spans="1:7" ht="12.75">
      <c r="A880" s="459" t="s">
        <v>25</v>
      </c>
      <c r="B880" s="460"/>
      <c r="C880" s="30" t="s">
        <v>12</v>
      </c>
      <c r="D880" s="42">
        <v>61450</v>
      </c>
      <c r="E880" s="41">
        <v>0.82</v>
      </c>
      <c r="F880" s="41">
        <v>1</v>
      </c>
      <c r="G880" s="32">
        <f aca="true" t="shared" si="18" ref="G880:G887">D880*E880</f>
        <v>50389</v>
      </c>
    </row>
    <row r="881" spans="1:7" ht="12.75">
      <c r="A881" s="459" t="s">
        <v>24</v>
      </c>
      <c r="B881" s="460"/>
      <c r="C881" s="30" t="s">
        <v>12</v>
      </c>
      <c r="D881" s="42">
        <v>48600</v>
      </c>
      <c r="E881" s="41">
        <v>0.62</v>
      </c>
      <c r="F881" s="41">
        <v>1</v>
      </c>
      <c r="G881" s="32">
        <f t="shared" si="18"/>
        <v>30132</v>
      </c>
    </row>
    <row r="882" spans="1:7" ht="12.75">
      <c r="A882" s="459" t="s">
        <v>15</v>
      </c>
      <c r="B882" s="460"/>
      <c r="C882" s="30" t="s">
        <v>16</v>
      </c>
      <c r="D882" s="42">
        <v>50</v>
      </c>
      <c r="E882" s="41">
        <v>185</v>
      </c>
      <c r="F882" s="41">
        <v>1</v>
      </c>
      <c r="G882" s="32">
        <f t="shared" si="18"/>
        <v>9250</v>
      </c>
    </row>
    <row r="883" spans="1:7" ht="12.75">
      <c r="A883" s="459" t="s">
        <v>92</v>
      </c>
      <c r="B883" s="460"/>
      <c r="C883" s="30" t="s">
        <v>50</v>
      </c>
      <c r="D883" s="42" t="e">
        <f>+#REF!</f>
        <v>#REF!</v>
      </c>
      <c r="E883" s="41">
        <v>0.5</v>
      </c>
      <c r="F883" s="41">
        <v>1</v>
      </c>
      <c r="G883" s="32" t="e">
        <f t="shared" si="18"/>
        <v>#REF!</v>
      </c>
    </row>
    <row r="884" spans="1:7" ht="12.75">
      <c r="A884" s="459" t="s">
        <v>21</v>
      </c>
      <c r="B884" s="460"/>
      <c r="C884" s="30" t="s">
        <v>50</v>
      </c>
      <c r="D884" s="42" t="e">
        <f>+#REF!</f>
        <v>#REF!</v>
      </c>
      <c r="E884" s="41">
        <v>0.45</v>
      </c>
      <c r="F884" s="41">
        <v>1</v>
      </c>
      <c r="G884" s="32" t="e">
        <f t="shared" si="18"/>
        <v>#REF!</v>
      </c>
    </row>
    <row r="885" spans="1:7" ht="12.75">
      <c r="A885" s="459" t="s">
        <v>94</v>
      </c>
      <c r="B885" s="460"/>
      <c r="C885" s="30" t="s">
        <v>50</v>
      </c>
      <c r="D885" s="42" t="e">
        <f>+#REF!</f>
        <v>#REF!</v>
      </c>
      <c r="E885" s="41">
        <v>1.5</v>
      </c>
      <c r="F885" s="41">
        <v>1</v>
      </c>
      <c r="G885" s="32" t="e">
        <f t="shared" si="18"/>
        <v>#REF!</v>
      </c>
    </row>
    <row r="886" spans="1:7" ht="12.75">
      <c r="A886" s="459" t="s">
        <v>31</v>
      </c>
      <c r="B886" s="460"/>
      <c r="C886" s="30" t="s">
        <v>19</v>
      </c>
      <c r="D886" s="42" t="e">
        <f>+#REF!</f>
        <v>#REF!</v>
      </c>
      <c r="E886" s="41">
        <v>2.5</v>
      </c>
      <c r="F886" s="41">
        <v>1</v>
      </c>
      <c r="G886" s="32" t="e">
        <f t="shared" si="18"/>
        <v>#REF!</v>
      </c>
    </row>
    <row r="887" spans="1:7" ht="12.75">
      <c r="A887" s="459" t="s">
        <v>9</v>
      </c>
      <c r="B887" s="460"/>
      <c r="C887" s="30" t="s">
        <v>4</v>
      </c>
      <c r="D887" s="42" t="e">
        <f>+G885*0.1</f>
        <v>#REF!</v>
      </c>
      <c r="E887" s="41">
        <v>1</v>
      </c>
      <c r="F887" s="41">
        <v>1</v>
      </c>
      <c r="G887" s="32" t="e">
        <f t="shared" si="18"/>
        <v>#REF!</v>
      </c>
    </row>
    <row r="888" spans="1:7" ht="12.75">
      <c r="A888" s="37"/>
      <c r="B888" s="37"/>
      <c r="C888" s="37"/>
      <c r="D888" s="34"/>
      <c r="E888" s="167" t="s">
        <v>56</v>
      </c>
      <c r="F888" s="186" t="e">
        <f>SUM(G879:G887)</f>
        <v>#REF!</v>
      </c>
      <c r="G888" s="163" t="s">
        <v>59</v>
      </c>
    </row>
    <row r="889" spans="1:7" ht="12.75">
      <c r="A889" s="37"/>
      <c r="B889" s="37"/>
      <c r="C889" s="37"/>
      <c r="D889" s="34"/>
      <c r="E889" s="34"/>
      <c r="F889" s="35"/>
      <c r="G889" s="36"/>
    </row>
    <row r="890" spans="1:7" ht="12.75">
      <c r="A890" s="462" t="s">
        <v>536</v>
      </c>
      <c r="B890" s="462"/>
      <c r="C890" s="462"/>
      <c r="D890" s="462"/>
      <c r="E890" s="462"/>
      <c r="F890" s="462"/>
      <c r="G890" s="462"/>
    </row>
    <row r="891" spans="1:7" ht="12.75">
      <c r="A891" s="463" t="s">
        <v>81</v>
      </c>
      <c r="B891" s="463"/>
      <c r="C891" s="217" t="s">
        <v>4</v>
      </c>
      <c r="D891" s="217" t="s">
        <v>53</v>
      </c>
      <c r="E891" s="464" t="s">
        <v>8</v>
      </c>
      <c r="F891" s="464"/>
      <c r="G891" s="217" t="s">
        <v>6</v>
      </c>
    </row>
    <row r="892" spans="1:7" ht="12.75">
      <c r="A892" s="461" t="s">
        <v>13</v>
      </c>
      <c r="B892" s="461"/>
      <c r="C892" s="30" t="s">
        <v>14</v>
      </c>
      <c r="D892" s="42">
        <v>678</v>
      </c>
      <c r="E892" s="41">
        <v>350</v>
      </c>
      <c r="F892" s="41">
        <v>1</v>
      </c>
      <c r="G892" s="32">
        <v>237300</v>
      </c>
    </row>
    <row r="893" spans="1:7" ht="12.75">
      <c r="A893" s="461" t="s">
        <v>25</v>
      </c>
      <c r="B893" s="461"/>
      <c r="C893" s="30" t="s">
        <v>12</v>
      </c>
      <c r="D893" s="42">
        <v>61450</v>
      </c>
      <c r="E893" s="41">
        <v>0.72</v>
      </c>
      <c r="F893" s="41">
        <v>1</v>
      </c>
      <c r="G893" s="32">
        <v>44244</v>
      </c>
    </row>
    <row r="894" spans="1:7" ht="12.75">
      <c r="A894" s="461" t="s">
        <v>24</v>
      </c>
      <c r="B894" s="461"/>
      <c r="C894" s="30" t="s">
        <v>12</v>
      </c>
      <c r="D894" s="42">
        <v>48600</v>
      </c>
      <c r="E894" s="41">
        <v>0.72</v>
      </c>
      <c r="F894" s="41">
        <v>1</v>
      </c>
      <c r="G894" s="32">
        <v>34992</v>
      </c>
    </row>
    <row r="895" spans="1:7" ht="12.75">
      <c r="A895" s="461" t="s">
        <v>15</v>
      </c>
      <c r="B895" s="461"/>
      <c r="C895" s="30" t="s">
        <v>16</v>
      </c>
      <c r="D895" s="42">
        <v>50</v>
      </c>
      <c r="E895" s="41">
        <v>210</v>
      </c>
      <c r="F895" s="41">
        <v>1</v>
      </c>
      <c r="G895" s="32">
        <v>10500</v>
      </c>
    </row>
    <row r="896" spans="1:7" ht="12.75">
      <c r="A896" s="461" t="s">
        <v>92</v>
      </c>
      <c r="B896" s="461"/>
      <c r="C896" s="30" t="s">
        <v>50</v>
      </c>
      <c r="D896" s="42">
        <v>12000</v>
      </c>
      <c r="E896" s="41">
        <v>1</v>
      </c>
      <c r="F896" s="41">
        <v>1</v>
      </c>
      <c r="G896" s="32">
        <v>12000</v>
      </c>
    </row>
    <row r="897" spans="1:7" ht="12.75">
      <c r="A897" s="461" t="s">
        <v>21</v>
      </c>
      <c r="B897" s="461"/>
      <c r="C897" s="30" t="s">
        <v>50</v>
      </c>
      <c r="D897" s="42">
        <v>10850</v>
      </c>
      <c r="E897" s="41">
        <v>1</v>
      </c>
      <c r="F897" s="41">
        <v>1</v>
      </c>
      <c r="G897" s="32">
        <v>10850</v>
      </c>
    </row>
    <row r="898" spans="1:7" ht="12.75">
      <c r="A898" s="461" t="s">
        <v>94</v>
      </c>
      <c r="B898" s="461"/>
      <c r="C898" s="30" t="s">
        <v>50</v>
      </c>
      <c r="D898" s="42">
        <v>94062</v>
      </c>
      <c r="E898" s="41">
        <v>2.1</v>
      </c>
      <c r="F898" s="41">
        <v>1</v>
      </c>
      <c r="G898" s="32">
        <v>197530.2</v>
      </c>
    </row>
    <row r="899" spans="1:7" ht="12.75">
      <c r="A899" s="461" t="s">
        <v>31</v>
      </c>
      <c r="B899" s="461"/>
      <c r="C899" s="30" t="s">
        <v>19</v>
      </c>
      <c r="D899" s="42">
        <v>8736</v>
      </c>
      <c r="E899" s="41">
        <v>2.5</v>
      </c>
      <c r="F899" s="41">
        <v>1</v>
      </c>
      <c r="G899" s="32">
        <v>21840</v>
      </c>
    </row>
    <row r="900" spans="1:7" ht="12.75">
      <c r="A900" s="461" t="s">
        <v>9</v>
      </c>
      <c r="B900" s="461"/>
      <c r="C900" s="30" t="s">
        <v>4</v>
      </c>
      <c r="D900" s="42">
        <v>19753.02</v>
      </c>
      <c r="E900" s="41">
        <v>1</v>
      </c>
      <c r="F900" s="41">
        <v>1</v>
      </c>
      <c r="G900" s="32">
        <v>19753.02</v>
      </c>
    </row>
    <row r="901" spans="1:7" ht="12.75">
      <c r="A901" s="470"/>
      <c r="B901" s="470"/>
      <c r="C901" s="151"/>
      <c r="D901" s="153"/>
      <c r="E901" s="161" t="s">
        <v>56</v>
      </c>
      <c r="F901" s="162">
        <v>589009.22</v>
      </c>
      <c r="G901" s="163" t="s">
        <v>59</v>
      </c>
    </row>
    <row r="902" spans="1:7" ht="12.75">
      <c r="A902" s="37"/>
      <c r="B902" s="37"/>
      <c r="C902" s="37"/>
      <c r="D902" s="34"/>
      <c r="E902" s="34"/>
      <c r="F902" s="35"/>
      <c r="G902" s="36"/>
    </row>
    <row r="903" spans="1:7" ht="12.75">
      <c r="A903" s="462" t="s">
        <v>537</v>
      </c>
      <c r="B903" s="462"/>
      <c r="C903" s="462"/>
      <c r="D903" s="462"/>
      <c r="E903" s="462"/>
      <c r="F903" s="462"/>
      <c r="G903" s="462"/>
    </row>
    <row r="904" spans="1:7" ht="12.75">
      <c r="A904" s="463" t="s">
        <v>81</v>
      </c>
      <c r="B904" s="463"/>
      <c r="C904" s="217" t="s">
        <v>4</v>
      </c>
      <c r="D904" s="217" t="s">
        <v>53</v>
      </c>
      <c r="E904" s="464" t="s">
        <v>8</v>
      </c>
      <c r="F904" s="464"/>
      <c r="G904" s="217" t="s">
        <v>6</v>
      </c>
    </row>
    <row r="905" spans="1:7" ht="12.75">
      <c r="A905" s="461" t="s">
        <v>13</v>
      </c>
      <c r="B905" s="461"/>
      <c r="C905" s="30" t="s">
        <v>14</v>
      </c>
      <c r="D905" s="42">
        <v>678</v>
      </c>
      <c r="E905" s="41">
        <v>350</v>
      </c>
      <c r="F905" s="41">
        <v>1</v>
      </c>
      <c r="G905" s="32">
        <v>237300</v>
      </c>
    </row>
    <row r="906" spans="1:7" ht="12.75">
      <c r="A906" s="461" t="s">
        <v>25</v>
      </c>
      <c r="B906" s="461"/>
      <c r="C906" s="30" t="s">
        <v>12</v>
      </c>
      <c r="D906" s="42">
        <v>61450</v>
      </c>
      <c r="E906" s="41">
        <v>0.72</v>
      </c>
      <c r="F906" s="41">
        <v>1</v>
      </c>
      <c r="G906" s="32">
        <v>44244</v>
      </c>
    </row>
    <row r="907" spans="1:7" ht="12.75">
      <c r="A907" s="461" t="s">
        <v>24</v>
      </c>
      <c r="B907" s="461"/>
      <c r="C907" s="30" t="s">
        <v>12</v>
      </c>
      <c r="D907" s="42">
        <v>48600</v>
      </c>
      <c r="E907" s="41">
        <v>0.72</v>
      </c>
      <c r="F907" s="41">
        <v>1</v>
      </c>
      <c r="G907" s="32">
        <v>34992</v>
      </c>
    </row>
    <row r="908" spans="1:7" ht="12.75">
      <c r="A908" s="461" t="s">
        <v>15</v>
      </c>
      <c r="B908" s="461"/>
      <c r="C908" s="30" t="s">
        <v>16</v>
      </c>
      <c r="D908" s="42">
        <v>50</v>
      </c>
      <c r="E908" s="41">
        <v>210</v>
      </c>
      <c r="F908" s="41">
        <v>1</v>
      </c>
      <c r="G908" s="32">
        <v>10500</v>
      </c>
    </row>
    <row r="909" spans="1:7" ht="12.75">
      <c r="A909" s="461" t="s">
        <v>92</v>
      </c>
      <c r="B909" s="461"/>
      <c r="C909" s="30" t="s">
        <v>50</v>
      </c>
      <c r="D909" s="42">
        <v>12000</v>
      </c>
      <c r="E909" s="41">
        <v>1</v>
      </c>
      <c r="F909" s="41">
        <v>1</v>
      </c>
      <c r="G909" s="32">
        <v>12000</v>
      </c>
    </row>
    <row r="910" spans="1:7" ht="12.75">
      <c r="A910" s="461" t="s">
        <v>21</v>
      </c>
      <c r="B910" s="461"/>
      <c r="C910" s="30" t="s">
        <v>50</v>
      </c>
      <c r="D910" s="42">
        <v>10850</v>
      </c>
      <c r="E910" s="41">
        <v>1</v>
      </c>
      <c r="F910" s="41">
        <v>1</v>
      </c>
      <c r="G910" s="32">
        <v>10850</v>
      </c>
    </row>
    <row r="911" spans="1:7" ht="12.75">
      <c r="A911" s="461" t="s">
        <v>94</v>
      </c>
      <c r="B911" s="461"/>
      <c r="C911" s="30" t="s">
        <v>50</v>
      </c>
      <c r="D911" s="42">
        <v>94062</v>
      </c>
      <c r="E911" s="41">
        <v>2.1</v>
      </c>
      <c r="F911" s="41">
        <v>1</v>
      </c>
      <c r="G911" s="32">
        <v>197530.2</v>
      </c>
    </row>
    <row r="912" spans="1:7" ht="12.75">
      <c r="A912" s="461" t="s">
        <v>31</v>
      </c>
      <c r="B912" s="461"/>
      <c r="C912" s="30" t="s">
        <v>19</v>
      </c>
      <c r="D912" s="42">
        <v>8736</v>
      </c>
      <c r="E912" s="41">
        <v>2.5</v>
      </c>
      <c r="F912" s="41">
        <v>1</v>
      </c>
      <c r="G912" s="32">
        <v>21840</v>
      </c>
    </row>
    <row r="913" spans="1:7" ht="12.75">
      <c r="A913" s="461" t="s">
        <v>9</v>
      </c>
      <c r="B913" s="461"/>
      <c r="C913" s="30" t="s">
        <v>4</v>
      </c>
      <c r="D913" s="42">
        <v>19753.02</v>
      </c>
      <c r="E913" s="41">
        <v>1</v>
      </c>
      <c r="F913" s="41">
        <v>1</v>
      </c>
      <c r="G913" s="32">
        <v>19753.02</v>
      </c>
    </row>
    <row r="914" spans="1:7" ht="12.75">
      <c r="A914" s="470"/>
      <c r="B914" s="470"/>
      <c r="C914" s="151"/>
      <c r="D914" s="153"/>
      <c r="E914" s="161" t="s">
        <v>56</v>
      </c>
      <c r="F914" s="162">
        <v>589009.22</v>
      </c>
      <c r="G914" s="163" t="s">
        <v>59</v>
      </c>
    </row>
    <row r="915" spans="1:7" ht="12.75">
      <c r="A915" s="37"/>
      <c r="B915" s="37"/>
      <c r="C915" s="37"/>
      <c r="D915" s="34"/>
      <c r="E915" s="34"/>
      <c r="F915" s="35"/>
      <c r="G915" s="36"/>
    </row>
    <row r="916" spans="1:7" ht="12.75">
      <c r="A916" s="467" t="s">
        <v>538</v>
      </c>
      <c r="B916" s="468"/>
      <c r="C916" s="468"/>
      <c r="D916" s="468"/>
      <c r="E916" s="468"/>
      <c r="F916" s="468"/>
      <c r="G916" s="469"/>
    </row>
    <row r="917" spans="1:7" ht="12.75">
      <c r="A917" s="463" t="s">
        <v>81</v>
      </c>
      <c r="B917" s="463"/>
      <c r="C917" s="217" t="s">
        <v>4</v>
      </c>
      <c r="D917" s="217" t="s">
        <v>53</v>
      </c>
      <c r="E917" s="464" t="s">
        <v>8</v>
      </c>
      <c r="F917" s="464"/>
      <c r="G917" s="217" t="s">
        <v>6</v>
      </c>
    </row>
    <row r="918" spans="1:7" ht="12.75">
      <c r="A918" s="461" t="s">
        <v>101</v>
      </c>
      <c r="B918" s="461"/>
      <c r="C918" s="30" t="s">
        <v>14</v>
      </c>
      <c r="D918" s="145" t="e">
        <f>+#REF!</f>
        <v>#REF!</v>
      </c>
      <c r="E918" s="32">
        <v>1</v>
      </c>
      <c r="F918" s="32">
        <v>1</v>
      </c>
      <c r="G918" s="40" t="e">
        <f>D918*E918</f>
        <v>#REF!</v>
      </c>
    </row>
    <row r="919" spans="1:7" ht="12.75">
      <c r="A919" s="461" t="s">
        <v>102</v>
      </c>
      <c r="B919" s="461"/>
      <c r="C919" s="30" t="s">
        <v>14</v>
      </c>
      <c r="D919" s="145">
        <f>+D839</f>
        <v>3850</v>
      </c>
      <c r="E919" s="32">
        <v>0.04</v>
      </c>
      <c r="F919" s="32">
        <v>1</v>
      </c>
      <c r="G919" s="40">
        <f>D919*E919</f>
        <v>154</v>
      </c>
    </row>
    <row r="920" spans="1:7" ht="12.75">
      <c r="A920" s="461" t="s">
        <v>98</v>
      </c>
      <c r="B920" s="461"/>
      <c r="C920" s="30" t="s">
        <v>50</v>
      </c>
      <c r="D920" s="145" t="e">
        <f>+#REF!</f>
        <v>#REF!</v>
      </c>
      <c r="E920" s="32">
        <v>0.07</v>
      </c>
      <c r="F920" s="32">
        <v>1</v>
      </c>
      <c r="G920" s="40" t="e">
        <f>D920*E920</f>
        <v>#REF!</v>
      </c>
    </row>
    <row r="921" spans="1:7" ht="12.75">
      <c r="A921" s="461" t="s">
        <v>65</v>
      </c>
      <c r="B921" s="461"/>
      <c r="C921" s="30" t="s">
        <v>4</v>
      </c>
      <c r="D921" s="42" t="e">
        <f>+G920*0.1</f>
        <v>#REF!</v>
      </c>
      <c r="E921" s="32">
        <v>1</v>
      </c>
      <c r="F921" s="32">
        <v>1</v>
      </c>
      <c r="G921" s="40" t="e">
        <f>D921*E921</f>
        <v>#REF!</v>
      </c>
    </row>
    <row r="922" spans="1:7" ht="12.75">
      <c r="A922" s="37"/>
      <c r="B922" s="37"/>
      <c r="C922" s="37"/>
      <c r="D922" s="34"/>
      <c r="E922" s="161" t="s">
        <v>56</v>
      </c>
      <c r="F922" s="162" t="e">
        <f>SUM(G918:G921)</f>
        <v>#REF!</v>
      </c>
      <c r="G922" s="163" t="s">
        <v>100</v>
      </c>
    </row>
    <row r="923" spans="1:7" ht="12.75">
      <c r="A923" s="37"/>
      <c r="B923" s="37"/>
      <c r="C923" s="37"/>
      <c r="D923" s="34"/>
      <c r="E923" s="34"/>
      <c r="F923" s="35"/>
      <c r="G923" s="36"/>
    </row>
    <row r="925" spans="1:7" ht="12.75">
      <c r="A925" s="462" t="s">
        <v>539</v>
      </c>
      <c r="B925" s="462"/>
      <c r="C925" s="462"/>
      <c r="D925" s="462"/>
      <c r="E925" s="462"/>
      <c r="F925" s="462"/>
      <c r="G925" s="462"/>
    </row>
    <row r="926" spans="1:7" s="159" customFormat="1" ht="12.75">
      <c r="A926" s="463" t="s">
        <v>81</v>
      </c>
      <c r="B926" s="463"/>
      <c r="C926" s="217" t="s">
        <v>4</v>
      </c>
      <c r="D926" s="217" t="s">
        <v>53</v>
      </c>
      <c r="E926" s="464" t="s">
        <v>8</v>
      </c>
      <c r="F926" s="464"/>
      <c r="G926" s="217" t="s">
        <v>6</v>
      </c>
    </row>
    <row r="927" spans="1:7" ht="12.75">
      <c r="A927" s="461" t="s">
        <v>103</v>
      </c>
      <c r="B927" s="461"/>
      <c r="C927" s="30" t="s">
        <v>14</v>
      </c>
      <c r="D927" s="145" t="e">
        <f>+#REF!</f>
        <v>#REF!</v>
      </c>
      <c r="E927" s="32">
        <v>0.03</v>
      </c>
      <c r="F927" s="32">
        <v>1</v>
      </c>
      <c r="G927" s="40" t="e">
        <f>D927*E927</f>
        <v>#REF!</v>
      </c>
    </row>
    <row r="928" spans="1:7" ht="12.75">
      <c r="A928" s="461" t="s">
        <v>98</v>
      </c>
      <c r="B928" s="461"/>
      <c r="C928" s="30" t="s">
        <v>50</v>
      </c>
      <c r="D928" s="145" t="e">
        <f>+D496</f>
        <v>#REF!</v>
      </c>
      <c r="E928" s="32">
        <v>0.7</v>
      </c>
      <c r="F928" s="32">
        <v>1</v>
      </c>
      <c r="G928" s="40" t="e">
        <f>D928*E928</f>
        <v>#REF!</v>
      </c>
    </row>
    <row r="929" spans="1:7" ht="12.75">
      <c r="A929" s="461" t="s">
        <v>65</v>
      </c>
      <c r="B929" s="461"/>
      <c r="C929" s="30" t="s">
        <v>4</v>
      </c>
      <c r="D929" s="42" t="e">
        <f>+G928*0.1</f>
        <v>#REF!</v>
      </c>
      <c r="E929" s="32">
        <v>1</v>
      </c>
      <c r="F929" s="32">
        <v>1</v>
      </c>
      <c r="G929" s="40" t="e">
        <f>D929*E929</f>
        <v>#REF!</v>
      </c>
    </row>
    <row r="930" spans="1:7" ht="12.75">
      <c r="A930" s="461" t="s">
        <v>104</v>
      </c>
      <c r="B930" s="461"/>
      <c r="C930" s="30" t="s">
        <v>4</v>
      </c>
      <c r="D930" s="42" t="e">
        <f>+#REF!</f>
        <v>#REF!</v>
      </c>
      <c r="E930" s="32">
        <v>58</v>
      </c>
      <c r="F930" s="32">
        <v>1</v>
      </c>
      <c r="G930" s="40" t="e">
        <f>D930*E930</f>
        <v>#REF!</v>
      </c>
    </row>
    <row r="931" spans="1:7" ht="12.75">
      <c r="A931" s="37"/>
      <c r="B931" s="37"/>
      <c r="C931" s="37"/>
      <c r="D931" s="34"/>
      <c r="E931" s="161" t="s">
        <v>56</v>
      </c>
      <c r="F931" s="162" t="e">
        <f>SUM(G927:G930)</f>
        <v>#REF!</v>
      </c>
      <c r="G931" s="163" t="s">
        <v>60</v>
      </c>
    </row>
    <row r="933" spans="1:7" ht="12.75">
      <c r="A933" s="462" t="s">
        <v>541</v>
      </c>
      <c r="B933" s="462"/>
      <c r="C933" s="462"/>
      <c r="D933" s="462"/>
      <c r="E933" s="462"/>
      <c r="F933" s="462"/>
      <c r="G933" s="462"/>
    </row>
    <row r="934" spans="1:7" ht="12.75">
      <c r="A934" s="463" t="s">
        <v>81</v>
      </c>
      <c r="B934" s="463"/>
      <c r="C934" s="217" t="s">
        <v>4</v>
      </c>
      <c r="D934" s="217" t="s">
        <v>53</v>
      </c>
      <c r="E934" s="464" t="s">
        <v>8</v>
      </c>
      <c r="F934" s="464"/>
      <c r="G934" s="217" t="s">
        <v>6</v>
      </c>
    </row>
    <row r="935" spans="1:7" ht="12.75">
      <c r="A935" s="461" t="s">
        <v>103</v>
      </c>
      <c r="B935" s="461"/>
      <c r="C935" s="30" t="s">
        <v>14</v>
      </c>
      <c r="D935" s="145" t="e">
        <f>+D927</f>
        <v>#REF!</v>
      </c>
      <c r="E935" s="32">
        <v>0.03</v>
      </c>
      <c r="F935" s="32">
        <v>1</v>
      </c>
      <c r="G935" s="40" t="e">
        <f>D935*E935</f>
        <v>#REF!</v>
      </c>
    </row>
    <row r="936" spans="1:7" ht="12.75">
      <c r="A936" s="461" t="s">
        <v>98</v>
      </c>
      <c r="B936" s="461"/>
      <c r="C936" s="30" t="s">
        <v>50</v>
      </c>
      <c r="D936" s="145" t="e">
        <f>+D928</f>
        <v>#REF!</v>
      </c>
      <c r="E936" s="32">
        <v>0.5</v>
      </c>
      <c r="F936" s="32">
        <v>1</v>
      </c>
      <c r="G936" s="40" t="e">
        <f>D936*E936</f>
        <v>#REF!</v>
      </c>
    </row>
    <row r="937" spans="1:7" ht="12.75">
      <c r="A937" s="461" t="s">
        <v>65</v>
      </c>
      <c r="B937" s="461"/>
      <c r="C937" s="30" t="s">
        <v>4</v>
      </c>
      <c r="D937" s="42" t="e">
        <f>+G936*0.1</f>
        <v>#REF!</v>
      </c>
      <c r="E937" s="32">
        <v>1</v>
      </c>
      <c r="F937" s="32">
        <v>1</v>
      </c>
      <c r="G937" s="40" t="e">
        <f>D937*E937</f>
        <v>#REF!</v>
      </c>
    </row>
    <row r="938" spans="1:7" ht="12.75">
      <c r="A938" s="37"/>
      <c r="B938" s="37"/>
      <c r="C938" s="37"/>
      <c r="D938" s="34"/>
      <c r="E938" s="161" t="s">
        <v>56</v>
      </c>
      <c r="F938" s="162" t="e">
        <f>SUM(G935:G937)</f>
        <v>#REF!</v>
      </c>
      <c r="G938" s="163" t="s">
        <v>60</v>
      </c>
    </row>
    <row r="939" spans="1:7" ht="12.75">
      <c r="A939" s="37"/>
      <c r="B939" s="37"/>
      <c r="C939" s="37"/>
      <c r="D939" s="34"/>
      <c r="E939" s="34"/>
      <c r="F939" s="35"/>
      <c r="G939" s="36"/>
    </row>
    <row r="940" spans="1:7" ht="12.75">
      <c r="A940" s="462" t="s">
        <v>542</v>
      </c>
      <c r="B940" s="462"/>
      <c r="C940" s="462"/>
      <c r="D940" s="462"/>
      <c r="E940" s="462"/>
      <c r="F940" s="462"/>
      <c r="G940" s="462"/>
    </row>
    <row r="941" spans="1:7" ht="12.75">
      <c r="A941" s="463" t="s">
        <v>81</v>
      </c>
      <c r="B941" s="463"/>
      <c r="C941" s="217" t="s">
        <v>4</v>
      </c>
      <c r="D941" s="217" t="s">
        <v>53</v>
      </c>
      <c r="E941" s="464" t="s">
        <v>8</v>
      </c>
      <c r="F941" s="464"/>
      <c r="G941" s="217" t="s">
        <v>6</v>
      </c>
    </row>
    <row r="942" spans="1:7" ht="12.75">
      <c r="A942" s="461" t="s">
        <v>55</v>
      </c>
      <c r="B942" s="461"/>
      <c r="C942" s="146" t="s">
        <v>50</v>
      </c>
      <c r="D942" s="147" t="e">
        <f>+D966</f>
        <v>#REF!</v>
      </c>
      <c r="E942" s="32">
        <v>0.75</v>
      </c>
      <c r="F942" s="32">
        <v>1</v>
      </c>
      <c r="G942" s="148" t="e">
        <f>+D942*E942</f>
        <v>#REF!</v>
      </c>
    </row>
    <row r="943" spans="1:7" ht="17.25" customHeight="1">
      <c r="A943" s="461" t="s">
        <v>168</v>
      </c>
      <c r="B943" s="461"/>
      <c r="C943" s="146" t="s">
        <v>19</v>
      </c>
      <c r="D943" s="160">
        <v>40500</v>
      </c>
      <c r="E943" s="32">
        <v>1</v>
      </c>
      <c r="F943" s="32">
        <v>1</v>
      </c>
      <c r="G943" s="148">
        <f>+D943*E943</f>
        <v>40500</v>
      </c>
    </row>
    <row r="944" spans="1:7" ht="17.25" customHeight="1">
      <c r="A944" s="461" t="s">
        <v>152</v>
      </c>
      <c r="B944" s="461"/>
      <c r="C944" s="146" t="s">
        <v>4</v>
      </c>
      <c r="D944" s="145" t="e">
        <f>+G942*0.1</f>
        <v>#REF!</v>
      </c>
      <c r="E944" s="32">
        <v>1</v>
      </c>
      <c r="F944" s="32">
        <v>1</v>
      </c>
      <c r="G944" s="148" t="e">
        <f>+D944*E944</f>
        <v>#REF!</v>
      </c>
    </row>
    <row r="945" spans="1:7" ht="17.25" customHeight="1">
      <c r="A945" s="459" t="s">
        <v>160</v>
      </c>
      <c r="B945" s="460"/>
      <c r="C945" s="146" t="s">
        <v>14</v>
      </c>
      <c r="D945" s="145">
        <v>2980</v>
      </c>
      <c r="E945" s="32">
        <v>3</v>
      </c>
      <c r="F945" s="32">
        <v>1</v>
      </c>
      <c r="G945" s="148">
        <f>+D945*E945</f>
        <v>8940</v>
      </c>
    </row>
    <row r="946" spans="1:7" ht="17.25" customHeight="1">
      <c r="A946" s="465"/>
      <c r="B946" s="465"/>
      <c r="C946" s="154"/>
      <c r="D946" s="34"/>
      <c r="E946" s="167" t="s">
        <v>56</v>
      </c>
      <c r="F946" s="162" t="e">
        <f>SUM(G942:G945)</f>
        <v>#REF!</v>
      </c>
      <c r="G946" s="163" t="s">
        <v>19</v>
      </c>
    </row>
    <row r="947" spans="1:7" ht="17.25" customHeight="1">
      <c r="A947" s="37"/>
      <c r="B947" s="37"/>
      <c r="C947" s="37"/>
      <c r="D947" s="34"/>
      <c r="E947" s="34"/>
      <c r="F947" s="35"/>
      <c r="G947" s="36"/>
    </row>
    <row r="948" spans="1:7" ht="17.25" customHeight="1">
      <c r="A948" s="467" t="s">
        <v>543</v>
      </c>
      <c r="B948" s="468"/>
      <c r="C948" s="468"/>
      <c r="D948" s="468"/>
      <c r="E948" s="468"/>
      <c r="F948" s="468"/>
      <c r="G948" s="469"/>
    </row>
    <row r="949" spans="1:7" ht="17.25" customHeight="1">
      <c r="A949" s="475" t="s">
        <v>81</v>
      </c>
      <c r="B949" s="475"/>
      <c r="C949" s="218" t="s">
        <v>4</v>
      </c>
      <c r="D949" s="218" t="s">
        <v>53</v>
      </c>
      <c r="E949" s="476" t="s">
        <v>8</v>
      </c>
      <c r="F949" s="476"/>
      <c r="G949" s="218" t="s">
        <v>6</v>
      </c>
    </row>
    <row r="950" spans="1:7" ht="17.25" customHeight="1">
      <c r="A950" s="461" t="s">
        <v>55</v>
      </c>
      <c r="B950" s="461"/>
      <c r="C950" s="146" t="s">
        <v>50</v>
      </c>
      <c r="D950" s="147" t="e">
        <f>+D942</f>
        <v>#REF!</v>
      </c>
      <c r="E950" s="32">
        <v>0.45</v>
      </c>
      <c r="F950" s="32">
        <v>1</v>
      </c>
      <c r="G950" s="148" t="e">
        <f>+D950*E950</f>
        <v>#REF!</v>
      </c>
    </row>
    <row r="951" spans="1:7" ht="17.25" customHeight="1">
      <c r="A951" s="461" t="s">
        <v>171</v>
      </c>
      <c r="B951" s="461"/>
      <c r="C951" s="146" t="s">
        <v>19</v>
      </c>
      <c r="D951" s="160">
        <v>2100</v>
      </c>
      <c r="E951" s="32">
        <v>1</v>
      </c>
      <c r="F951" s="32">
        <v>1</v>
      </c>
      <c r="G951" s="148">
        <f>+D951*E951</f>
        <v>2100</v>
      </c>
    </row>
    <row r="952" spans="1:7" ht="17.25" customHeight="1">
      <c r="A952" s="461" t="s">
        <v>152</v>
      </c>
      <c r="B952" s="461"/>
      <c r="C952" s="146" t="s">
        <v>4</v>
      </c>
      <c r="D952" s="145" t="e">
        <f>+G950*0.1</f>
        <v>#REF!</v>
      </c>
      <c r="E952" s="32">
        <v>1</v>
      </c>
      <c r="F952" s="32">
        <v>1</v>
      </c>
      <c r="G952" s="148" t="e">
        <f>+D952*E952</f>
        <v>#REF!</v>
      </c>
    </row>
    <row r="953" spans="1:7" ht="17.25" customHeight="1">
      <c r="A953" s="461" t="s">
        <v>160</v>
      </c>
      <c r="B953" s="461"/>
      <c r="C953" s="146" t="s">
        <v>14</v>
      </c>
      <c r="D953" s="145">
        <v>2980</v>
      </c>
      <c r="E953" s="32">
        <v>0.43</v>
      </c>
      <c r="F953" s="32">
        <v>1</v>
      </c>
      <c r="G953" s="148">
        <f>+D953*E953</f>
        <v>1281.4</v>
      </c>
    </row>
    <row r="954" spans="1:7" ht="17.25" customHeight="1">
      <c r="A954" s="465"/>
      <c r="B954" s="465"/>
      <c r="C954" s="154"/>
      <c r="D954" s="34"/>
      <c r="E954" s="167" t="s">
        <v>56</v>
      </c>
      <c r="F954" s="162" t="e">
        <f>SUM(G950:G953)</f>
        <v>#REF!</v>
      </c>
      <c r="G954" s="163" t="s">
        <v>17</v>
      </c>
    </row>
    <row r="955" spans="1:7" ht="17.25" customHeight="1">
      <c r="A955" s="37"/>
      <c r="B955" s="37"/>
      <c r="C955" s="37"/>
      <c r="D955" s="34"/>
      <c r="E955" s="34"/>
      <c r="F955" s="35"/>
      <c r="G955" s="36"/>
    </row>
    <row r="956" spans="1:7" ht="17.25" customHeight="1">
      <c r="A956" s="462" t="s">
        <v>544</v>
      </c>
      <c r="B956" s="462"/>
      <c r="C956" s="462"/>
      <c r="D956" s="462"/>
      <c r="E956" s="462"/>
      <c r="F956" s="462"/>
      <c r="G956" s="462"/>
    </row>
    <row r="957" spans="1:7" s="159" customFormat="1" ht="17.25" customHeight="1">
      <c r="A957" s="463" t="s">
        <v>81</v>
      </c>
      <c r="B957" s="463"/>
      <c r="C957" s="217" t="s">
        <v>4</v>
      </c>
      <c r="D957" s="217" t="s">
        <v>53</v>
      </c>
      <c r="E957" s="464" t="s">
        <v>8</v>
      </c>
      <c r="F957" s="464"/>
      <c r="G957" s="217" t="s">
        <v>6</v>
      </c>
    </row>
    <row r="958" spans="1:7" ht="17.25" customHeight="1">
      <c r="A958" s="461" t="s">
        <v>55</v>
      </c>
      <c r="B958" s="461"/>
      <c r="C958" s="146" t="s">
        <v>50</v>
      </c>
      <c r="D958" s="147" t="e">
        <f>+D950</f>
        <v>#REF!</v>
      </c>
      <c r="E958" s="32">
        <v>0.8</v>
      </c>
      <c r="F958" s="32">
        <v>1</v>
      </c>
      <c r="G958" s="148" t="e">
        <f>+D958*E958</f>
        <v>#REF!</v>
      </c>
    </row>
    <row r="959" spans="1:7" ht="17.25" customHeight="1">
      <c r="A959" s="461" t="s">
        <v>172</v>
      </c>
      <c r="B959" s="461"/>
      <c r="C959" s="146" t="s">
        <v>19</v>
      </c>
      <c r="D959" s="160">
        <v>32500</v>
      </c>
      <c r="E959" s="32">
        <v>1</v>
      </c>
      <c r="F959" s="32">
        <v>1</v>
      </c>
      <c r="G959" s="148">
        <f>+D959*E959</f>
        <v>32500</v>
      </c>
    </row>
    <row r="960" spans="1:7" ht="17.25" customHeight="1">
      <c r="A960" s="461" t="s">
        <v>152</v>
      </c>
      <c r="B960" s="461"/>
      <c r="C960" s="146" t="s">
        <v>4</v>
      </c>
      <c r="D960" s="145" t="e">
        <f>+G958*0.1</f>
        <v>#REF!</v>
      </c>
      <c r="E960" s="32">
        <v>1</v>
      </c>
      <c r="F960" s="32">
        <v>1</v>
      </c>
      <c r="G960" s="148" t="e">
        <f>+D960*E960</f>
        <v>#REF!</v>
      </c>
    </row>
    <row r="961" spans="1:7" ht="17.25" customHeight="1">
      <c r="A961" s="461" t="s">
        <v>160</v>
      </c>
      <c r="B961" s="461"/>
      <c r="C961" s="146" t="s">
        <v>14</v>
      </c>
      <c r="D961" s="145">
        <v>2980</v>
      </c>
      <c r="E961" s="32">
        <v>3</v>
      </c>
      <c r="F961" s="32">
        <v>1</v>
      </c>
      <c r="G961" s="148">
        <f>+D961*E961</f>
        <v>8940</v>
      </c>
    </row>
    <row r="962" spans="1:7" ht="17.25" customHeight="1">
      <c r="A962" s="465"/>
      <c r="B962" s="465"/>
      <c r="C962" s="154"/>
      <c r="D962" s="34"/>
      <c r="E962" s="167" t="s">
        <v>56</v>
      </c>
      <c r="F962" s="162" t="e">
        <f>SUM(G958:G961)</f>
        <v>#REF!</v>
      </c>
      <c r="G962" s="163" t="s">
        <v>19</v>
      </c>
    </row>
    <row r="963" spans="1:7" ht="17.25" customHeight="1">
      <c r="A963" s="37"/>
      <c r="B963" s="37"/>
      <c r="C963" s="37"/>
      <c r="D963" s="34"/>
      <c r="E963" s="34"/>
      <c r="F963" s="35"/>
      <c r="G963" s="36"/>
    </row>
    <row r="964" spans="1:7" ht="17.25" customHeight="1">
      <c r="A964" s="467" t="s">
        <v>545</v>
      </c>
      <c r="B964" s="468"/>
      <c r="C964" s="468"/>
      <c r="D964" s="468"/>
      <c r="E964" s="468"/>
      <c r="F964" s="468"/>
      <c r="G964" s="469"/>
    </row>
    <row r="965" spans="1:7" ht="17.25" customHeight="1">
      <c r="A965" s="463" t="s">
        <v>81</v>
      </c>
      <c r="B965" s="463"/>
      <c r="C965" s="217" t="s">
        <v>4</v>
      </c>
      <c r="D965" s="217" t="s">
        <v>53</v>
      </c>
      <c r="E965" s="464" t="s">
        <v>8</v>
      </c>
      <c r="F965" s="464"/>
      <c r="G965" s="217" t="s">
        <v>6</v>
      </c>
    </row>
    <row r="966" spans="1:7" ht="17.25" customHeight="1">
      <c r="A966" s="461" t="s">
        <v>55</v>
      </c>
      <c r="B966" s="461"/>
      <c r="C966" s="146" t="s">
        <v>50</v>
      </c>
      <c r="D966" s="147" t="e">
        <f>+D1155</f>
        <v>#REF!</v>
      </c>
      <c r="E966" s="32">
        <v>0.5</v>
      </c>
      <c r="F966" s="32">
        <v>1</v>
      </c>
      <c r="G966" s="148" t="e">
        <f>+D966*E966</f>
        <v>#REF!</v>
      </c>
    </row>
    <row r="967" spans="1:7" ht="17.25" customHeight="1">
      <c r="A967" s="461" t="s">
        <v>167</v>
      </c>
      <c r="B967" s="461"/>
      <c r="C967" s="146" t="s">
        <v>166</v>
      </c>
      <c r="D967" s="160">
        <v>79000</v>
      </c>
      <c r="E967" s="32">
        <v>0.14</v>
      </c>
      <c r="F967" s="32">
        <v>1</v>
      </c>
      <c r="G967" s="148">
        <f>+D967*E967</f>
        <v>11060</v>
      </c>
    </row>
    <row r="968" spans="1:7" ht="17.25" customHeight="1">
      <c r="A968" s="461" t="s">
        <v>152</v>
      </c>
      <c r="B968" s="461"/>
      <c r="C968" s="146" t="s">
        <v>4</v>
      </c>
      <c r="D968" s="145" t="e">
        <f>+G966*0.1</f>
        <v>#REF!</v>
      </c>
      <c r="E968" s="32">
        <v>1</v>
      </c>
      <c r="F968" s="32">
        <v>1</v>
      </c>
      <c r="G968" s="148" t="e">
        <f>+D968*E968</f>
        <v>#REF!</v>
      </c>
    </row>
    <row r="969" spans="1:7" ht="17.25" customHeight="1">
      <c r="A969" s="465"/>
      <c r="B969" s="465"/>
      <c r="C969" s="154"/>
      <c r="D969" s="34"/>
      <c r="E969" s="167" t="s">
        <v>56</v>
      </c>
      <c r="F969" s="162" t="e">
        <f>SUM(G966:G968)</f>
        <v>#REF!</v>
      </c>
      <c r="G969" s="163" t="s">
        <v>19</v>
      </c>
    </row>
    <row r="970" spans="1:7" ht="17.25" customHeight="1">
      <c r="A970" s="37"/>
      <c r="B970" s="37"/>
      <c r="C970" s="37"/>
      <c r="D970" s="34"/>
      <c r="E970" s="34"/>
      <c r="F970" s="35"/>
      <c r="G970" s="36"/>
    </row>
    <row r="971" spans="1:7" ht="17.25" customHeight="1">
      <c r="A971" s="462" t="s">
        <v>547</v>
      </c>
      <c r="B971" s="462"/>
      <c r="C971" s="462"/>
      <c r="D971" s="462"/>
      <c r="E971" s="462"/>
      <c r="F971" s="462"/>
      <c r="G971" s="462"/>
    </row>
    <row r="972" spans="1:7" s="159" customFormat="1" ht="17.25" customHeight="1">
      <c r="A972" s="463" t="s">
        <v>81</v>
      </c>
      <c r="B972" s="463"/>
      <c r="C972" s="217" t="s">
        <v>4</v>
      </c>
      <c r="D972" s="217" t="s">
        <v>53</v>
      </c>
      <c r="E972" s="464" t="s">
        <v>8</v>
      </c>
      <c r="F972" s="464"/>
      <c r="G972" s="217" t="s">
        <v>6</v>
      </c>
    </row>
    <row r="973" spans="1:7" ht="17.25" customHeight="1">
      <c r="A973" s="461" t="s">
        <v>137</v>
      </c>
      <c r="B973" s="461"/>
      <c r="C973" s="146" t="s">
        <v>50</v>
      </c>
      <c r="D973" s="147" t="e">
        <f>+#REF!</f>
        <v>#REF!</v>
      </c>
      <c r="E973" s="32">
        <v>0.2</v>
      </c>
      <c r="F973" s="32">
        <v>1</v>
      </c>
      <c r="G973" s="148" t="e">
        <f aca="true" t="shared" si="19" ref="G973:G978">+D973*E973</f>
        <v>#REF!</v>
      </c>
    </row>
    <row r="974" spans="1:7" ht="17.25" customHeight="1">
      <c r="A974" s="461" t="s">
        <v>524</v>
      </c>
      <c r="B974" s="461"/>
      <c r="C974" s="146" t="s">
        <v>14</v>
      </c>
      <c r="D974" s="160">
        <v>15000</v>
      </c>
      <c r="E974" s="32">
        <v>1</v>
      </c>
      <c r="F974" s="32">
        <v>1</v>
      </c>
      <c r="G974" s="148">
        <f t="shared" si="19"/>
        <v>15000</v>
      </c>
    </row>
    <row r="975" spans="1:7" ht="17.25" customHeight="1">
      <c r="A975" s="461" t="s">
        <v>546</v>
      </c>
      <c r="B975" s="461"/>
      <c r="C975" s="146" t="s">
        <v>14</v>
      </c>
      <c r="D975" s="147">
        <v>10000</v>
      </c>
      <c r="E975" s="32">
        <v>0.4</v>
      </c>
      <c r="F975" s="32">
        <v>1</v>
      </c>
      <c r="G975" s="148">
        <f t="shared" si="19"/>
        <v>4000</v>
      </c>
    </row>
    <row r="976" spans="1:7" ht="17.25" customHeight="1">
      <c r="A976" s="461" t="s">
        <v>173</v>
      </c>
      <c r="B976" s="461"/>
      <c r="C976" s="146" t="s">
        <v>166</v>
      </c>
      <c r="D976" s="147">
        <v>52000</v>
      </c>
      <c r="E976" s="32">
        <v>0.1</v>
      </c>
      <c r="F976" s="32">
        <v>1</v>
      </c>
      <c r="G976" s="148">
        <f t="shared" si="19"/>
        <v>5200</v>
      </c>
    </row>
    <row r="977" spans="1:7" ht="17.25" customHeight="1">
      <c r="A977" s="461" t="s">
        <v>174</v>
      </c>
      <c r="B977" s="461"/>
      <c r="C977" s="146" t="s">
        <v>166</v>
      </c>
      <c r="D977" s="147">
        <v>72000</v>
      </c>
      <c r="E977" s="32">
        <v>0.1</v>
      </c>
      <c r="F977" s="32">
        <v>1</v>
      </c>
      <c r="G977" s="148">
        <f t="shared" si="19"/>
        <v>7200</v>
      </c>
    </row>
    <row r="978" spans="1:7" ht="17.25" customHeight="1">
      <c r="A978" s="461" t="s">
        <v>152</v>
      </c>
      <c r="B978" s="461"/>
      <c r="C978" s="146" t="s">
        <v>4</v>
      </c>
      <c r="D978" s="145" t="e">
        <f>+G973*0.1</f>
        <v>#REF!</v>
      </c>
      <c r="E978" s="32">
        <v>1</v>
      </c>
      <c r="F978" s="32">
        <v>1</v>
      </c>
      <c r="G978" s="148" t="e">
        <f t="shared" si="19"/>
        <v>#REF!</v>
      </c>
    </row>
    <row r="979" spans="1:7" ht="17.25" customHeight="1">
      <c r="A979" s="465"/>
      <c r="B979" s="465"/>
      <c r="C979" s="154"/>
      <c r="D979" s="34"/>
      <c r="E979" s="167" t="s">
        <v>56</v>
      </c>
      <c r="F979" s="162" t="e">
        <f>SUM(G973:G978)</f>
        <v>#REF!</v>
      </c>
      <c r="G979" s="163" t="s">
        <v>14</v>
      </c>
    </row>
    <row r="980" spans="1:7" ht="17.25" customHeight="1">
      <c r="A980" s="37"/>
      <c r="B980" s="37"/>
      <c r="C980" s="37"/>
      <c r="D980" s="34"/>
      <c r="E980" s="34"/>
      <c r="F980" s="35"/>
      <c r="G980" s="36"/>
    </row>
    <row r="981" spans="1:7" ht="17.25" customHeight="1">
      <c r="A981" s="462" t="s">
        <v>548</v>
      </c>
      <c r="B981" s="462"/>
      <c r="C981" s="462"/>
      <c r="D981" s="462"/>
      <c r="E981" s="462"/>
      <c r="F981" s="462"/>
      <c r="G981" s="462"/>
    </row>
    <row r="982" spans="1:7" s="159" customFormat="1" ht="17.25" customHeight="1">
      <c r="A982" s="463" t="s">
        <v>81</v>
      </c>
      <c r="B982" s="463"/>
      <c r="C982" s="217" t="s">
        <v>4</v>
      </c>
      <c r="D982" s="217" t="s">
        <v>53</v>
      </c>
      <c r="E982" s="464" t="s">
        <v>8</v>
      </c>
      <c r="F982" s="464"/>
      <c r="G982" s="217" t="s">
        <v>6</v>
      </c>
    </row>
    <row r="983" spans="1:7" ht="17.25" customHeight="1">
      <c r="A983" s="461" t="s">
        <v>55</v>
      </c>
      <c r="B983" s="461"/>
      <c r="C983" s="146" t="s">
        <v>50</v>
      </c>
      <c r="D983" s="147" t="e">
        <f>+D958</f>
        <v>#REF!</v>
      </c>
      <c r="E983" s="32">
        <v>0.8</v>
      </c>
      <c r="F983" s="32">
        <v>1</v>
      </c>
      <c r="G983" s="148" t="e">
        <f>+D983*E983</f>
        <v>#REF!</v>
      </c>
    </row>
    <row r="984" spans="1:7" ht="17.25" customHeight="1">
      <c r="A984" s="461" t="s">
        <v>175</v>
      </c>
      <c r="B984" s="461"/>
      <c r="C984" s="146" t="s">
        <v>19</v>
      </c>
      <c r="D984" s="160">
        <v>48000</v>
      </c>
      <c r="E984" s="32">
        <v>1.05</v>
      </c>
      <c r="F984" s="32">
        <v>1</v>
      </c>
      <c r="G984" s="148">
        <f>+D984*E984</f>
        <v>50400</v>
      </c>
    </row>
    <row r="985" spans="1:7" ht="17.25" customHeight="1">
      <c r="A985" s="461" t="s">
        <v>152</v>
      </c>
      <c r="B985" s="461"/>
      <c r="C985" s="146" t="s">
        <v>4</v>
      </c>
      <c r="D985" s="145" t="e">
        <f>+G983*0.1</f>
        <v>#REF!</v>
      </c>
      <c r="E985" s="32">
        <v>1</v>
      </c>
      <c r="F985" s="32">
        <v>1</v>
      </c>
      <c r="G985" s="148" t="e">
        <f>+D985*E985</f>
        <v>#REF!</v>
      </c>
    </row>
    <row r="986" spans="1:7" ht="17.25" customHeight="1">
      <c r="A986" s="461" t="s">
        <v>176</v>
      </c>
      <c r="B986" s="461"/>
      <c r="C986" s="146" t="s">
        <v>4</v>
      </c>
      <c r="D986" s="145">
        <v>1000</v>
      </c>
      <c r="E986" s="32">
        <v>5</v>
      </c>
      <c r="F986" s="32">
        <v>1</v>
      </c>
      <c r="G986" s="148">
        <f>+D986*E986</f>
        <v>5000</v>
      </c>
    </row>
    <row r="987" spans="1:7" ht="17.25" customHeight="1">
      <c r="A987" s="465"/>
      <c r="B987" s="465"/>
      <c r="C987" s="154"/>
      <c r="D987" s="34"/>
      <c r="E987" s="167" t="s">
        <v>56</v>
      </c>
      <c r="F987" s="162" t="e">
        <f>SUM(G983:G986)</f>
        <v>#REF!</v>
      </c>
      <c r="G987" s="163" t="s">
        <v>19</v>
      </c>
    </row>
    <row r="988" spans="1:7" ht="17.25" customHeight="1">
      <c r="A988" s="37"/>
      <c r="B988" s="37"/>
      <c r="C988" s="37"/>
      <c r="D988" s="34"/>
      <c r="E988" s="34"/>
      <c r="F988" s="35"/>
      <c r="G988" s="36"/>
    </row>
    <row r="989" spans="1:7" ht="17.25" customHeight="1">
      <c r="A989" s="462" t="s">
        <v>549</v>
      </c>
      <c r="B989" s="462"/>
      <c r="C989" s="462"/>
      <c r="D989" s="462"/>
      <c r="E989" s="462"/>
      <c r="F989" s="462"/>
      <c r="G989" s="462"/>
    </row>
    <row r="990" spans="1:7" ht="17.25" customHeight="1">
      <c r="A990" s="463" t="s">
        <v>81</v>
      </c>
      <c r="B990" s="463"/>
      <c r="C990" s="217" t="s">
        <v>4</v>
      </c>
      <c r="D990" s="217" t="s">
        <v>53</v>
      </c>
      <c r="E990" s="464" t="s">
        <v>8</v>
      </c>
      <c r="F990" s="464"/>
      <c r="G990" s="217" t="s">
        <v>6</v>
      </c>
    </row>
    <row r="991" spans="1:7" ht="17.25" customHeight="1">
      <c r="A991" s="461" t="s">
        <v>55</v>
      </c>
      <c r="B991" s="461"/>
      <c r="C991" s="146" t="s">
        <v>50</v>
      </c>
      <c r="D991" s="147" t="e">
        <f>+D983</f>
        <v>#REF!</v>
      </c>
      <c r="E991" s="32">
        <v>0.4</v>
      </c>
      <c r="F991" s="32">
        <v>1</v>
      </c>
      <c r="G991" s="148" t="e">
        <f>+D991*E991</f>
        <v>#REF!</v>
      </c>
    </row>
    <row r="992" spans="1:7" ht="17.25" customHeight="1">
      <c r="A992" s="461" t="s">
        <v>177</v>
      </c>
      <c r="B992" s="461"/>
      <c r="C992" s="146" t="s">
        <v>19</v>
      </c>
      <c r="D992" s="160">
        <v>22000</v>
      </c>
      <c r="E992" s="32">
        <v>1</v>
      </c>
      <c r="F992" s="32">
        <v>1</v>
      </c>
      <c r="G992" s="148">
        <f>+D992*E992</f>
        <v>22000</v>
      </c>
    </row>
    <row r="993" spans="1:7" ht="17.25" customHeight="1">
      <c r="A993" s="461" t="s">
        <v>178</v>
      </c>
      <c r="B993" s="461"/>
      <c r="C993" s="146" t="s">
        <v>4</v>
      </c>
      <c r="D993" s="145">
        <v>15000</v>
      </c>
      <c r="E993" s="32">
        <v>0.4</v>
      </c>
      <c r="F993" s="32">
        <v>1</v>
      </c>
      <c r="G993" s="148">
        <f>+D993*E993</f>
        <v>6000</v>
      </c>
    </row>
    <row r="994" spans="1:7" ht="17.25" customHeight="1">
      <c r="A994" s="461" t="s">
        <v>9</v>
      </c>
      <c r="B994" s="461"/>
      <c r="C994" s="146" t="s">
        <v>4</v>
      </c>
      <c r="D994" s="145" t="e">
        <f>+G991*0.1</f>
        <v>#REF!</v>
      </c>
      <c r="E994" s="32">
        <v>5</v>
      </c>
      <c r="F994" s="32">
        <v>1</v>
      </c>
      <c r="G994" s="148" t="e">
        <f>+D994*E994</f>
        <v>#REF!</v>
      </c>
    </row>
    <row r="995" spans="1:7" ht="17.25" customHeight="1">
      <c r="A995" s="465"/>
      <c r="B995" s="465"/>
      <c r="C995" s="154"/>
      <c r="D995" s="34"/>
      <c r="E995" s="228" t="s">
        <v>56</v>
      </c>
      <c r="F995" s="225" t="e">
        <f>SUM(G991:G994)</f>
        <v>#REF!</v>
      </c>
      <c r="G995" s="226" t="s">
        <v>17</v>
      </c>
    </row>
    <row r="996" spans="1:7" ht="17.25" customHeight="1">
      <c r="A996" s="37"/>
      <c r="B996" s="37"/>
      <c r="C996" s="37"/>
      <c r="D996" s="34"/>
      <c r="E996" s="34"/>
      <c r="F996" s="35"/>
      <c r="G996" s="36"/>
    </row>
    <row r="997" spans="1:7" ht="17.25" customHeight="1">
      <c r="A997" s="462" t="s">
        <v>550</v>
      </c>
      <c r="B997" s="462"/>
      <c r="C997" s="462"/>
      <c r="D997" s="462"/>
      <c r="E997" s="462"/>
      <c r="F997" s="462"/>
      <c r="G997" s="462"/>
    </row>
    <row r="998" spans="1:7" s="159" customFormat="1" ht="17.25" customHeight="1">
      <c r="A998" s="463" t="s">
        <v>81</v>
      </c>
      <c r="B998" s="463"/>
      <c r="C998" s="217" t="s">
        <v>4</v>
      </c>
      <c r="D998" s="217" t="s">
        <v>53</v>
      </c>
      <c r="E998" s="464" t="s">
        <v>8</v>
      </c>
      <c r="F998" s="464"/>
      <c r="G998" s="217" t="s">
        <v>6</v>
      </c>
    </row>
    <row r="999" spans="1:7" ht="17.25" customHeight="1">
      <c r="A999" s="461" t="s">
        <v>55</v>
      </c>
      <c r="B999" s="461"/>
      <c r="C999" s="146" t="s">
        <v>50</v>
      </c>
      <c r="D999" s="147" t="e">
        <f>+D991</f>
        <v>#REF!</v>
      </c>
      <c r="E999" s="32">
        <v>1</v>
      </c>
      <c r="F999" s="32">
        <v>1</v>
      </c>
      <c r="G999" s="148" t="e">
        <f aca="true" t="shared" si="20" ref="G999:G1004">+D999*E999</f>
        <v>#REF!</v>
      </c>
    </row>
    <row r="1000" spans="1:7" ht="17.25" customHeight="1">
      <c r="A1000" s="461" t="s">
        <v>174</v>
      </c>
      <c r="B1000" s="461"/>
      <c r="C1000" s="146" t="s">
        <v>166</v>
      </c>
      <c r="D1000" s="160">
        <v>72000</v>
      </c>
      <c r="E1000" s="32">
        <v>0.3</v>
      </c>
      <c r="F1000" s="32">
        <v>1</v>
      </c>
      <c r="G1000" s="148">
        <f t="shared" si="20"/>
        <v>21600</v>
      </c>
    </row>
    <row r="1001" spans="1:7" ht="17.25" customHeight="1">
      <c r="A1001" s="461" t="s">
        <v>179</v>
      </c>
      <c r="B1001" s="461"/>
      <c r="C1001" s="146" t="s">
        <v>166</v>
      </c>
      <c r="D1001" s="145">
        <v>52000</v>
      </c>
      <c r="E1001" s="32">
        <v>0.3</v>
      </c>
      <c r="F1001" s="32">
        <v>1</v>
      </c>
      <c r="G1001" s="148">
        <f t="shared" si="20"/>
        <v>15600</v>
      </c>
    </row>
    <row r="1002" spans="1:7" ht="17.25" customHeight="1">
      <c r="A1002" s="461" t="s">
        <v>180</v>
      </c>
      <c r="B1002" s="461"/>
      <c r="C1002" s="146" t="s">
        <v>4</v>
      </c>
      <c r="D1002" s="145">
        <v>85000</v>
      </c>
      <c r="E1002" s="32">
        <v>1</v>
      </c>
      <c r="F1002" s="32">
        <v>1</v>
      </c>
      <c r="G1002" s="148">
        <f t="shared" si="20"/>
        <v>85000</v>
      </c>
    </row>
    <row r="1003" spans="1:7" ht="17.25" customHeight="1">
      <c r="A1003" s="461" t="s">
        <v>181</v>
      </c>
      <c r="B1003" s="461"/>
      <c r="C1003" s="146" t="s">
        <v>4</v>
      </c>
      <c r="D1003" s="145">
        <v>688000</v>
      </c>
      <c r="E1003" s="32">
        <v>1</v>
      </c>
      <c r="F1003" s="32">
        <v>1</v>
      </c>
      <c r="G1003" s="148">
        <f t="shared" si="20"/>
        <v>688000</v>
      </c>
    </row>
    <row r="1004" spans="1:7" ht="17.25" customHeight="1">
      <c r="A1004" s="461" t="s">
        <v>9</v>
      </c>
      <c r="B1004" s="461"/>
      <c r="C1004" s="146" t="s">
        <v>4</v>
      </c>
      <c r="D1004" s="145" t="e">
        <f>+G999*0.1</f>
        <v>#REF!</v>
      </c>
      <c r="E1004" s="32">
        <v>1</v>
      </c>
      <c r="F1004" s="32">
        <v>1</v>
      </c>
      <c r="G1004" s="148" t="e">
        <f t="shared" si="20"/>
        <v>#REF!</v>
      </c>
    </row>
    <row r="1005" spans="1:7" ht="17.25" customHeight="1">
      <c r="A1005" s="465"/>
      <c r="B1005" s="465"/>
      <c r="C1005" s="154"/>
      <c r="D1005" s="34"/>
      <c r="E1005" s="167" t="s">
        <v>56</v>
      </c>
      <c r="F1005" s="162" t="e">
        <f>SUM(G999:G1004)</f>
        <v>#REF!</v>
      </c>
      <c r="G1005" s="163" t="s">
        <v>32</v>
      </c>
    </row>
    <row r="1006" spans="1:7" ht="17.25" customHeight="1">
      <c r="A1006" s="37"/>
      <c r="B1006" s="37"/>
      <c r="C1006" s="37"/>
      <c r="D1006" s="34"/>
      <c r="E1006" s="34"/>
      <c r="F1006" s="35"/>
      <c r="G1006" s="36"/>
    </row>
    <row r="1007" spans="1:7" ht="17.25" customHeight="1">
      <c r="A1007" s="462" t="s">
        <v>551</v>
      </c>
      <c r="B1007" s="462"/>
      <c r="C1007" s="462"/>
      <c r="D1007" s="462"/>
      <c r="E1007" s="462"/>
      <c r="F1007" s="462"/>
      <c r="G1007" s="462"/>
    </row>
    <row r="1008" spans="1:7" s="159" customFormat="1" ht="17.25" customHeight="1">
      <c r="A1008" s="463" t="s">
        <v>81</v>
      </c>
      <c r="B1008" s="463"/>
      <c r="C1008" s="217" t="s">
        <v>4</v>
      </c>
      <c r="D1008" s="217" t="s">
        <v>53</v>
      </c>
      <c r="E1008" s="464" t="s">
        <v>8</v>
      </c>
      <c r="F1008" s="464"/>
      <c r="G1008" s="217" t="s">
        <v>6</v>
      </c>
    </row>
    <row r="1009" spans="1:7" ht="17.25" customHeight="1">
      <c r="A1009" s="461" t="s">
        <v>55</v>
      </c>
      <c r="B1009" s="461"/>
      <c r="C1009" s="146" t="s">
        <v>50</v>
      </c>
      <c r="D1009" s="147" t="e">
        <f>+D999</f>
        <v>#REF!</v>
      </c>
      <c r="E1009" s="32">
        <v>0.8</v>
      </c>
      <c r="F1009" s="32">
        <v>1</v>
      </c>
      <c r="G1009" s="148" t="e">
        <f>+D1009*E1009</f>
        <v>#REF!</v>
      </c>
    </row>
    <row r="1010" spans="1:7" ht="17.25" customHeight="1">
      <c r="A1010" s="461" t="s">
        <v>209</v>
      </c>
      <c r="B1010" s="461"/>
      <c r="C1010" s="146" t="s">
        <v>19</v>
      </c>
      <c r="D1010" s="160">
        <v>70000</v>
      </c>
      <c r="E1010" s="32">
        <v>1</v>
      </c>
      <c r="F1010" s="32">
        <v>1</v>
      </c>
      <c r="G1010" s="148">
        <f>+D1010*E1010</f>
        <v>70000</v>
      </c>
    </row>
    <row r="1011" spans="1:7" ht="17.25" customHeight="1">
      <c r="A1011" s="461" t="s">
        <v>179</v>
      </c>
      <c r="B1011" s="461"/>
      <c r="C1011" s="146" t="s">
        <v>166</v>
      </c>
      <c r="D1011" s="145">
        <v>52000</v>
      </c>
      <c r="E1011" s="32">
        <v>0.06</v>
      </c>
      <c r="F1011" s="32">
        <v>1</v>
      </c>
      <c r="G1011" s="148">
        <f>+D1011*E1011</f>
        <v>3120</v>
      </c>
    </row>
    <row r="1012" spans="1:7" ht="17.25" customHeight="1">
      <c r="A1012" s="461" t="s">
        <v>174</v>
      </c>
      <c r="B1012" s="461"/>
      <c r="C1012" s="146" t="s">
        <v>166</v>
      </c>
      <c r="D1012" s="145">
        <v>72000</v>
      </c>
      <c r="E1012" s="32">
        <v>0.06</v>
      </c>
      <c r="F1012" s="32">
        <v>1</v>
      </c>
      <c r="G1012" s="148">
        <f>+D1012*E1012</f>
        <v>4320</v>
      </c>
    </row>
    <row r="1013" spans="1:7" ht="17.25" customHeight="1">
      <c r="A1013" s="461" t="s">
        <v>9</v>
      </c>
      <c r="B1013" s="461"/>
      <c r="C1013" s="146" t="s">
        <v>4</v>
      </c>
      <c r="D1013" s="145" t="e">
        <f>+G1009*0.1</f>
        <v>#REF!</v>
      </c>
      <c r="E1013" s="32">
        <v>1</v>
      </c>
      <c r="F1013" s="32">
        <v>1</v>
      </c>
      <c r="G1013" s="148" t="e">
        <f>+D1013*E1013</f>
        <v>#REF!</v>
      </c>
    </row>
    <row r="1014" spans="1:7" ht="17.25" customHeight="1">
      <c r="A1014" s="465"/>
      <c r="B1014" s="465"/>
      <c r="C1014" s="154"/>
      <c r="D1014" s="34"/>
      <c r="E1014" s="167" t="s">
        <v>56</v>
      </c>
      <c r="F1014" s="162" t="e">
        <f>SUM(G1009:G1013)</f>
        <v>#REF!</v>
      </c>
      <c r="G1014" s="163" t="s">
        <v>19</v>
      </c>
    </row>
    <row r="1015" spans="1:7" ht="17.25" customHeight="1">
      <c r="A1015" s="37"/>
      <c r="B1015" s="37"/>
      <c r="C1015" s="37"/>
      <c r="D1015" s="34"/>
      <c r="E1015" s="34"/>
      <c r="F1015" s="35"/>
      <c r="G1015" s="36"/>
    </row>
    <row r="1016" spans="1:7" ht="17.25" customHeight="1">
      <c r="A1016" s="462" t="s">
        <v>552</v>
      </c>
      <c r="B1016" s="462"/>
      <c r="C1016" s="33"/>
      <c r="D1016" s="33"/>
      <c r="E1016" s="227"/>
      <c r="F1016" s="227"/>
      <c r="G1016" s="181"/>
    </row>
    <row r="1017" spans="1:7" s="159" customFormat="1" ht="17.25" customHeight="1">
      <c r="A1017" s="463" t="s">
        <v>81</v>
      </c>
      <c r="B1017" s="463"/>
      <c r="C1017" s="217" t="s">
        <v>4</v>
      </c>
      <c r="D1017" s="217" t="s">
        <v>53</v>
      </c>
      <c r="E1017" s="464" t="s">
        <v>8</v>
      </c>
      <c r="F1017" s="464"/>
      <c r="G1017" s="217" t="s">
        <v>6</v>
      </c>
    </row>
    <row r="1018" spans="1:7" ht="12.75">
      <c r="A1018" s="461" t="s">
        <v>55</v>
      </c>
      <c r="B1018" s="461"/>
      <c r="C1018" s="146" t="s">
        <v>50</v>
      </c>
      <c r="D1018" s="147" t="e">
        <f>+D999</f>
        <v>#REF!</v>
      </c>
      <c r="E1018" s="32">
        <v>0.6</v>
      </c>
      <c r="F1018" s="32">
        <v>1</v>
      </c>
      <c r="G1018" s="148" t="e">
        <f>+D1018*E1018</f>
        <v>#REF!</v>
      </c>
    </row>
    <row r="1019" spans="1:7" ht="12.75">
      <c r="A1019" s="461" t="s">
        <v>183</v>
      </c>
      <c r="B1019" s="461"/>
      <c r="C1019" s="146" t="s">
        <v>19</v>
      </c>
      <c r="D1019" s="160">
        <v>42000</v>
      </c>
      <c r="E1019" s="32">
        <v>1</v>
      </c>
      <c r="F1019" s="32">
        <v>1</v>
      </c>
      <c r="G1019" s="148">
        <f>+D1019*E1019</f>
        <v>42000</v>
      </c>
    </row>
    <row r="1020" spans="1:7" ht="12.75">
      <c r="A1020" s="461" t="s">
        <v>9</v>
      </c>
      <c r="B1020" s="461"/>
      <c r="C1020" s="146" t="s">
        <v>4</v>
      </c>
      <c r="D1020" s="145" t="e">
        <f>+G1018*0.1</f>
        <v>#REF!</v>
      </c>
      <c r="E1020" s="32">
        <v>5</v>
      </c>
      <c r="F1020" s="32">
        <v>1</v>
      </c>
      <c r="G1020" s="148" t="e">
        <f>+D1020*E1020</f>
        <v>#REF!</v>
      </c>
    </row>
    <row r="1021" spans="1:7" ht="17.25" customHeight="1">
      <c r="A1021" s="465"/>
      <c r="B1021" s="465"/>
      <c r="C1021" s="154"/>
      <c r="D1021" s="34"/>
      <c r="E1021" s="167" t="s">
        <v>56</v>
      </c>
      <c r="F1021" s="162" t="e">
        <f>SUM(G1018:G1020)</f>
        <v>#REF!</v>
      </c>
      <c r="G1021" s="163" t="s">
        <v>19</v>
      </c>
    </row>
    <row r="1022" spans="1:7" ht="17.25" customHeight="1">
      <c r="A1022" s="37"/>
      <c r="B1022" s="37"/>
      <c r="C1022" s="37"/>
      <c r="D1022" s="34"/>
      <c r="E1022" s="34"/>
      <c r="F1022" s="35"/>
      <c r="G1022" s="36"/>
    </row>
    <row r="1023" spans="1:7" ht="12.75">
      <c r="A1023" s="467" t="s">
        <v>553</v>
      </c>
      <c r="B1023" s="468"/>
      <c r="C1023" s="468"/>
      <c r="D1023" s="468"/>
      <c r="E1023" s="468"/>
      <c r="F1023" s="468"/>
      <c r="G1023" s="469"/>
    </row>
    <row r="1024" spans="1:7" s="159" customFormat="1" ht="12.75">
      <c r="A1024" s="463" t="s">
        <v>81</v>
      </c>
      <c r="B1024" s="463"/>
      <c r="C1024" s="217" t="s">
        <v>4</v>
      </c>
      <c r="D1024" s="217" t="s">
        <v>53</v>
      </c>
      <c r="E1024" s="464" t="s">
        <v>8</v>
      </c>
      <c r="F1024" s="464"/>
      <c r="G1024" s="217" t="s">
        <v>6</v>
      </c>
    </row>
    <row r="1025" spans="1:7" ht="12.75">
      <c r="A1025" s="461" t="s">
        <v>142</v>
      </c>
      <c r="B1025" s="461"/>
      <c r="C1025" s="146" t="s">
        <v>4</v>
      </c>
      <c r="D1025" s="147">
        <v>2715</v>
      </c>
      <c r="E1025" s="32">
        <v>1</v>
      </c>
      <c r="F1025" s="32">
        <v>1</v>
      </c>
      <c r="G1025" s="148">
        <f aca="true" t="shared" si="21" ref="G1025:G1030">+D1025*E1025</f>
        <v>2715</v>
      </c>
    </row>
    <row r="1026" spans="1:7" ht="12.75">
      <c r="A1026" s="461" t="s">
        <v>9</v>
      </c>
      <c r="B1026" s="461"/>
      <c r="C1026" s="146" t="s">
        <v>4</v>
      </c>
      <c r="D1026" s="160" t="e">
        <f>+G1029*0.1</f>
        <v>#REF!</v>
      </c>
      <c r="E1026" s="32">
        <v>1</v>
      </c>
      <c r="F1026" s="32">
        <v>1</v>
      </c>
      <c r="G1026" s="148" t="e">
        <f t="shared" si="21"/>
        <v>#REF!</v>
      </c>
    </row>
    <row r="1027" spans="1:7" ht="12.75">
      <c r="A1027" s="461" t="s">
        <v>143</v>
      </c>
      <c r="B1027" s="461"/>
      <c r="C1027" s="146" t="s">
        <v>166</v>
      </c>
      <c r="D1027" s="145">
        <v>3200</v>
      </c>
      <c r="E1027" s="32">
        <v>0.05</v>
      </c>
      <c r="F1027" s="32">
        <v>1</v>
      </c>
      <c r="G1027" s="148">
        <f t="shared" si="21"/>
        <v>160</v>
      </c>
    </row>
    <row r="1028" spans="1:7" ht="12.75">
      <c r="A1028" s="461" t="s">
        <v>144</v>
      </c>
      <c r="B1028" s="461"/>
      <c r="C1028" s="146" t="s">
        <v>166</v>
      </c>
      <c r="D1028" s="147">
        <v>2900</v>
      </c>
      <c r="E1028" s="32">
        <v>0.05</v>
      </c>
      <c r="F1028" s="32">
        <v>1</v>
      </c>
      <c r="G1028" s="148">
        <f t="shared" si="21"/>
        <v>145</v>
      </c>
    </row>
    <row r="1029" spans="1:7" ht="12.75">
      <c r="A1029" s="461" t="s">
        <v>55</v>
      </c>
      <c r="B1029" s="461"/>
      <c r="C1029" s="146" t="s">
        <v>50</v>
      </c>
      <c r="D1029" s="160" t="e">
        <f>+#REF!</f>
        <v>#REF!</v>
      </c>
      <c r="E1029" s="32">
        <v>0.15</v>
      </c>
      <c r="F1029" s="32">
        <v>1</v>
      </c>
      <c r="G1029" s="148" t="e">
        <f t="shared" si="21"/>
        <v>#REF!</v>
      </c>
    </row>
    <row r="1030" spans="1:7" ht="12.75">
      <c r="A1030" s="461" t="s">
        <v>145</v>
      </c>
      <c r="B1030" s="461"/>
      <c r="C1030" s="146" t="s">
        <v>17</v>
      </c>
      <c r="D1030" s="145">
        <v>4360</v>
      </c>
      <c r="E1030" s="32">
        <v>1</v>
      </c>
      <c r="F1030" s="32">
        <v>1</v>
      </c>
      <c r="G1030" s="148">
        <f t="shared" si="21"/>
        <v>4360</v>
      </c>
    </row>
    <row r="1031" spans="1:7" ht="18">
      <c r="A1031" s="465"/>
      <c r="B1031" s="465"/>
      <c r="C1031" s="154"/>
      <c r="D1031" s="34"/>
      <c r="E1031" s="167" t="s">
        <v>56</v>
      </c>
      <c r="F1031" s="162" t="e">
        <f>SUM(G1025:G1030)</f>
        <v>#REF!</v>
      </c>
      <c r="G1031" s="163" t="s">
        <v>57</v>
      </c>
    </row>
    <row r="1032" spans="1:7" ht="12.75">
      <c r="A1032" s="37"/>
      <c r="B1032" s="37"/>
      <c r="C1032" s="37"/>
      <c r="D1032" s="34"/>
      <c r="E1032" s="34"/>
      <c r="F1032" s="35"/>
      <c r="G1032" s="36"/>
    </row>
    <row r="1033" spans="1:7" ht="12.75">
      <c r="A1033" s="462" t="s">
        <v>554</v>
      </c>
      <c r="B1033" s="462"/>
      <c r="C1033" s="462"/>
      <c r="D1033" s="462"/>
      <c r="E1033" s="462"/>
      <c r="F1033" s="462"/>
      <c r="G1033" s="462"/>
    </row>
    <row r="1034" spans="1:7" s="159" customFormat="1" ht="12.75">
      <c r="A1034" s="463" t="s">
        <v>81</v>
      </c>
      <c r="B1034" s="463"/>
      <c r="C1034" s="217" t="s">
        <v>4</v>
      </c>
      <c r="D1034" s="217" t="s">
        <v>53</v>
      </c>
      <c r="E1034" s="464" t="s">
        <v>8</v>
      </c>
      <c r="F1034" s="464"/>
      <c r="G1034" s="217" t="s">
        <v>6</v>
      </c>
    </row>
    <row r="1035" spans="1:7" ht="12.75">
      <c r="A1035" s="461" t="s">
        <v>142</v>
      </c>
      <c r="B1035" s="461"/>
      <c r="C1035" s="146" t="s">
        <v>4</v>
      </c>
      <c r="D1035" s="147">
        <v>2715</v>
      </c>
      <c r="E1035" s="32">
        <v>1</v>
      </c>
      <c r="F1035" s="32">
        <v>1</v>
      </c>
      <c r="G1035" s="148">
        <f aca="true" t="shared" si="22" ref="G1035:G1040">+D1035*E1035</f>
        <v>2715</v>
      </c>
    </row>
    <row r="1036" spans="1:7" ht="12.75">
      <c r="A1036" s="461" t="s">
        <v>9</v>
      </c>
      <c r="B1036" s="461"/>
      <c r="C1036" s="146" t="s">
        <v>4</v>
      </c>
      <c r="D1036" s="160" t="e">
        <f>+G1039*0.1</f>
        <v>#REF!</v>
      </c>
      <c r="E1036" s="32">
        <v>1</v>
      </c>
      <c r="F1036" s="32">
        <v>1</v>
      </c>
      <c r="G1036" s="148" t="e">
        <f t="shared" si="22"/>
        <v>#REF!</v>
      </c>
    </row>
    <row r="1037" spans="1:7" ht="12.75">
      <c r="A1037" s="461" t="s">
        <v>143</v>
      </c>
      <c r="B1037" s="461"/>
      <c r="C1037" s="146" t="s">
        <v>166</v>
      </c>
      <c r="D1037" s="147">
        <v>3200</v>
      </c>
      <c r="E1037" s="32">
        <v>0.07</v>
      </c>
      <c r="F1037" s="32">
        <v>1</v>
      </c>
      <c r="G1037" s="148">
        <f t="shared" si="22"/>
        <v>224</v>
      </c>
    </row>
    <row r="1038" spans="1:7" ht="12.75">
      <c r="A1038" s="461" t="s">
        <v>144</v>
      </c>
      <c r="B1038" s="461"/>
      <c r="C1038" s="146" t="s">
        <v>166</v>
      </c>
      <c r="D1038" s="147">
        <v>2900</v>
      </c>
      <c r="E1038" s="32">
        <v>0.7</v>
      </c>
      <c r="F1038" s="32">
        <v>1</v>
      </c>
      <c r="G1038" s="148">
        <f t="shared" si="22"/>
        <v>2030</v>
      </c>
    </row>
    <row r="1039" spans="1:7" ht="12.75">
      <c r="A1039" s="461" t="s">
        <v>55</v>
      </c>
      <c r="B1039" s="461"/>
      <c r="C1039" s="146" t="s">
        <v>50</v>
      </c>
      <c r="D1039" s="147" t="e">
        <f>+D1029</f>
        <v>#REF!</v>
      </c>
      <c r="E1039" s="32">
        <v>0.17</v>
      </c>
      <c r="F1039" s="32">
        <v>1</v>
      </c>
      <c r="G1039" s="148" t="e">
        <f t="shared" si="22"/>
        <v>#REF!</v>
      </c>
    </row>
    <row r="1040" spans="1:7" ht="12.75">
      <c r="A1040" s="461" t="s">
        <v>146</v>
      </c>
      <c r="B1040" s="461"/>
      <c r="C1040" s="146" t="s">
        <v>17</v>
      </c>
      <c r="D1040" s="145">
        <v>6720</v>
      </c>
      <c r="E1040" s="32">
        <v>1</v>
      </c>
      <c r="F1040" s="32">
        <v>1</v>
      </c>
      <c r="G1040" s="148">
        <f t="shared" si="22"/>
        <v>6720</v>
      </c>
    </row>
    <row r="1041" spans="1:7" ht="18">
      <c r="A1041" s="465"/>
      <c r="B1041" s="465"/>
      <c r="C1041" s="154"/>
      <c r="D1041" s="34"/>
      <c r="E1041" s="167" t="s">
        <v>56</v>
      </c>
      <c r="F1041" s="162" t="e">
        <f>SUM(G1035:G1040)</f>
        <v>#REF!</v>
      </c>
      <c r="G1041" s="163" t="s">
        <v>59</v>
      </c>
    </row>
    <row r="1042" spans="1:7" ht="12.75">
      <c r="A1042" s="37"/>
      <c r="B1042" s="37"/>
      <c r="C1042" s="37"/>
      <c r="D1042" s="150"/>
      <c r="E1042" s="37"/>
      <c r="F1042" s="37"/>
      <c r="G1042" s="36"/>
    </row>
    <row r="1043" spans="1:7" ht="12.75">
      <c r="A1043" s="467" t="s">
        <v>555</v>
      </c>
      <c r="B1043" s="468"/>
      <c r="C1043" s="468"/>
      <c r="D1043" s="468"/>
      <c r="E1043" s="468"/>
      <c r="F1043" s="468"/>
      <c r="G1043" s="469"/>
    </row>
    <row r="1044" spans="1:7" s="159" customFormat="1" ht="12.75">
      <c r="A1044" s="463" t="s">
        <v>81</v>
      </c>
      <c r="B1044" s="463"/>
      <c r="C1044" s="217" t="s">
        <v>4</v>
      </c>
      <c r="D1044" s="217" t="s">
        <v>53</v>
      </c>
      <c r="E1044" s="464" t="s">
        <v>8</v>
      </c>
      <c r="F1044" s="464"/>
      <c r="G1044" s="217" t="s">
        <v>6</v>
      </c>
    </row>
    <row r="1045" spans="1:7" ht="12.75">
      <c r="A1045" s="461" t="s">
        <v>142</v>
      </c>
      <c r="B1045" s="461"/>
      <c r="C1045" s="146" t="s">
        <v>4</v>
      </c>
      <c r="D1045" s="147">
        <v>2715</v>
      </c>
      <c r="E1045" s="32">
        <v>1</v>
      </c>
      <c r="F1045" s="32">
        <v>1</v>
      </c>
      <c r="G1045" s="148">
        <f aca="true" t="shared" si="23" ref="G1045:G1050">+D1045*E1045</f>
        <v>2715</v>
      </c>
    </row>
    <row r="1046" spans="1:7" ht="12.75">
      <c r="A1046" s="461" t="s">
        <v>9</v>
      </c>
      <c r="B1046" s="461"/>
      <c r="C1046" s="146" t="s">
        <v>4</v>
      </c>
      <c r="D1046" s="160" t="e">
        <f>+G1049*0.1</f>
        <v>#REF!</v>
      </c>
      <c r="E1046" s="32">
        <v>1</v>
      </c>
      <c r="F1046" s="32">
        <v>1</v>
      </c>
      <c r="G1046" s="148" t="e">
        <f t="shared" si="23"/>
        <v>#REF!</v>
      </c>
    </row>
    <row r="1047" spans="1:7" ht="12.75">
      <c r="A1047" s="461" t="s">
        <v>143</v>
      </c>
      <c r="B1047" s="461"/>
      <c r="C1047" s="146" t="s">
        <v>166</v>
      </c>
      <c r="D1047" s="147">
        <v>3200</v>
      </c>
      <c r="E1047" s="32">
        <v>0.23</v>
      </c>
      <c r="F1047" s="32">
        <v>1</v>
      </c>
      <c r="G1047" s="148">
        <f t="shared" si="23"/>
        <v>736</v>
      </c>
    </row>
    <row r="1048" spans="1:7" ht="12.75">
      <c r="A1048" s="461" t="s">
        <v>144</v>
      </c>
      <c r="B1048" s="461"/>
      <c r="C1048" s="146" t="s">
        <v>166</v>
      </c>
      <c r="D1048" s="147">
        <v>2900</v>
      </c>
      <c r="E1048" s="32">
        <v>0.23</v>
      </c>
      <c r="F1048" s="32">
        <v>1</v>
      </c>
      <c r="G1048" s="148">
        <f t="shared" si="23"/>
        <v>667</v>
      </c>
    </row>
    <row r="1049" spans="1:7" ht="12.75">
      <c r="A1049" s="461" t="s">
        <v>55</v>
      </c>
      <c r="B1049" s="461"/>
      <c r="C1049" s="146" t="s">
        <v>50</v>
      </c>
      <c r="D1049" s="147" t="e">
        <f>+D1039</f>
        <v>#REF!</v>
      </c>
      <c r="E1049" s="32">
        <v>0.82</v>
      </c>
      <c r="F1049" s="32">
        <v>1</v>
      </c>
      <c r="G1049" s="148" t="e">
        <f t="shared" si="23"/>
        <v>#REF!</v>
      </c>
    </row>
    <row r="1050" spans="1:7" ht="12.75">
      <c r="A1050" s="461" t="s">
        <v>145</v>
      </c>
      <c r="B1050" s="461"/>
      <c r="C1050" s="146" t="s">
        <v>17</v>
      </c>
      <c r="D1050" s="145">
        <f>+D1035</f>
        <v>2715</v>
      </c>
      <c r="E1050" s="32">
        <v>3</v>
      </c>
      <c r="F1050" s="32">
        <v>1</v>
      </c>
      <c r="G1050" s="148">
        <f t="shared" si="23"/>
        <v>8145</v>
      </c>
    </row>
    <row r="1051" spans="1:7" ht="18">
      <c r="A1051" s="465"/>
      <c r="B1051" s="465"/>
      <c r="C1051" s="154"/>
      <c r="D1051" s="34"/>
      <c r="E1051" s="167" t="s">
        <v>56</v>
      </c>
      <c r="F1051" s="162" t="e">
        <f>SUM(G1045:G1050)</f>
        <v>#REF!</v>
      </c>
      <c r="G1051" s="163" t="s">
        <v>70</v>
      </c>
    </row>
    <row r="1053" spans="1:7" ht="12.75">
      <c r="A1053" s="467" t="s">
        <v>556</v>
      </c>
      <c r="B1053" s="468"/>
      <c r="C1053" s="468"/>
      <c r="D1053" s="468"/>
      <c r="E1053" s="468"/>
      <c r="F1053" s="468"/>
      <c r="G1053" s="469"/>
    </row>
    <row r="1054" spans="1:7" s="159" customFormat="1" ht="12.75">
      <c r="A1054" s="463" t="s">
        <v>81</v>
      </c>
      <c r="B1054" s="463"/>
      <c r="C1054" s="217" t="s">
        <v>4</v>
      </c>
      <c r="D1054" s="217" t="s">
        <v>53</v>
      </c>
      <c r="E1054" s="464" t="s">
        <v>8</v>
      </c>
      <c r="F1054" s="464"/>
      <c r="G1054" s="217" t="s">
        <v>6</v>
      </c>
    </row>
    <row r="1055" spans="1:7" ht="12.75">
      <c r="A1055" s="461" t="s">
        <v>148</v>
      </c>
      <c r="B1055" s="461"/>
      <c r="C1055" s="146" t="s">
        <v>4</v>
      </c>
      <c r="D1055" s="147">
        <v>27900</v>
      </c>
      <c r="E1055" s="32">
        <v>1</v>
      </c>
      <c r="F1055" s="32">
        <v>1</v>
      </c>
      <c r="G1055" s="148">
        <f>+D1055*E1055</f>
        <v>27900</v>
      </c>
    </row>
    <row r="1056" spans="1:7" ht="12.75">
      <c r="A1056" s="461" t="s">
        <v>55</v>
      </c>
      <c r="B1056" s="461"/>
      <c r="C1056" s="146" t="s">
        <v>50</v>
      </c>
      <c r="D1056" s="160" t="e">
        <f>+D1049</f>
        <v>#REF!</v>
      </c>
      <c r="E1056" s="32">
        <v>0.7</v>
      </c>
      <c r="F1056" s="32">
        <v>1</v>
      </c>
      <c r="G1056" s="148" t="e">
        <f>+D1056*E1056</f>
        <v>#REF!</v>
      </c>
    </row>
    <row r="1057" spans="1:7" ht="12.75">
      <c r="A1057" s="461" t="s">
        <v>9</v>
      </c>
      <c r="B1057" s="461"/>
      <c r="C1057" s="146" t="s">
        <v>4</v>
      </c>
      <c r="D1057" s="147" t="e">
        <f>+G1056*0.1</f>
        <v>#REF!</v>
      </c>
      <c r="E1057" s="32">
        <v>0.23</v>
      </c>
      <c r="F1057" s="32">
        <v>1</v>
      </c>
      <c r="G1057" s="148" t="e">
        <f>+D1057*E1057</f>
        <v>#REF!</v>
      </c>
    </row>
    <row r="1058" spans="1:7" ht="18">
      <c r="A1058" s="465"/>
      <c r="B1058" s="465"/>
      <c r="C1058" s="154"/>
      <c r="D1058" s="34"/>
      <c r="E1058" s="167" t="s">
        <v>56</v>
      </c>
      <c r="F1058" s="162" t="e">
        <f>SUM(G1055:G1057)</f>
        <v>#REF!</v>
      </c>
      <c r="G1058" s="163" t="s">
        <v>70</v>
      </c>
    </row>
    <row r="1060" spans="1:7" ht="12.75">
      <c r="A1060" s="467" t="s">
        <v>557</v>
      </c>
      <c r="B1060" s="468"/>
      <c r="C1060" s="468"/>
      <c r="D1060" s="468"/>
      <c r="E1060" s="468"/>
      <c r="F1060" s="468"/>
      <c r="G1060" s="469"/>
    </row>
    <row r="1061" spans="1:7" s="159" customFormat="1" ht="12.75">
      <c r="A1061" s="463" t="s">
        <v>81</v>
      </c>
      <c r="B1061" s="463"/>
      <c r="C1061" s="217" t="s">
        <v>4</v>
      </c>
      <c r="D1061" s="217" t="s">
        <v>53</v>
      </c>
      <c r="E1061" s="464" t="s">
        <v>8</v>
      </c>
      <c r="F1061" s="464"/>
      <c r="G1061" s="217" t="s">
        <v>6</v>
      </c>
    </row>
    <row r="1062" spans="1:7" ht="12.75">
      <c r="A1062" s="461" t="s">
        <v>149</v>
      </c>
      <c r="B1062" s="461"/>
      <c r="C1062" s="146" t="s">
        <v>4</v>
      </c>
      <c r="D1062" s="147">
        <v>769800</v>
      </c>
      <c r="E1062" s="32">
        <v>1</v>
      </c>
      <c r="F1062" s="32">
        <v>1</v>
      </c>
      <c r="G1062" s="148">
        <f>+D1062*E1062</f>
        <v>769800</v>
      </c>
    </row>
    <row r="1063" spans="1:7" ht="12.75">
      <c r="A1063" s="461" t="s">
        <v>55</v>
      </c>
      <c r="B1063" s="461"/>
      <c r="C1063" s="146" t="s">
        <v>50</v>
      </c>
      <c r="D1063" s="160" t="e">
        <f>+D1056</f>
        <v>#REF!</v>
      </c>
      <c r="E1063" s="32">
        <v>2</v>
      </c>
      <c r="F1063" s="32">
        <v>1</v>
      </c>
      <c r="G1063" s="148" t="e">
        <f>+D1063*E1063</f>
        <v>#REF!</v>
      </c>
    </row>
    <row r="1064" spans="1:7" ht="12.75">
      <c r="A1064" s="461" t="s">
        <v>9</v>
      </c>
      <c r="B1064" s="461"/>
      <c r="C1064" s="146" t="s">
        <v>4</v>
      </c>
      <c r="D1064" s="147" t="e">
        <f>+G1063*0.1</f>
        <v>#REF!</v>
      </c>
      <c r="E1064" s="32">
        <v>0.23</v>
      </c>
      <c r="F1064" s="32">
        <v>1</v>
      </c>
      <c r="G1064" s="148" t="e">
        <f>+D1064*E1064</f>
        <v>#REF!</v>
      </c>
    </row>
    <row r="1065" spans="1:7" ht="18">
      <c r="A1065" s="465"/>
      <c r="B1065" s="465"/>
      <c r="C1065" s="154"/>
      <c r="D1065" s="34"/>
      <c r="E1065" s="167" t="s">
        <v>56</v>
      </c>
      <c r="F1065" s="162" t="e">
        <f>SUM(G1062:G1064)</f>
        <v>#REF!</v>
      </c>
      <c r="G1065" s="163" t="s">
        <v>70</v>
      </c>
    </row>
    <row r="1067" spans="1:7" ht="12.75">
      <c r="A1067" s="462" t="s">
        <v>558</v>
      </c>
      <c r="B1067" s="462"/>
      <c r="C1067" s="462"/>
      <c r="D1067" s="462"/>
      <c r="E1067" s="462"/>
      <c r="F1067" s="462"/>
      <c r="G1067" s="462"/>
    </row>
    <row r="1068" spans="1:7" s="159" customFormat="1" ht="12.75">
      <c r="A1068" s="463" t="s">
        <v>81</v>
      </c>
      <c r="B1068" s="463"/>
      <c r="C1068" s="217" t="s">
        <v>4</v>
      </c>
      <c r="D1068" s="217" t="s">
        <v>53</v>
      </c>
      <c r="E1068" s="464" t="s">
        <v>8</v>
      </c>
      <c r="F1068" s="464"/>
      <c r="G1068" s="217" t="s">
        <v>6</v>
      </c>
    </row>
    <row r="1069" spans="1:7" ht="12.75">
      <c r="A1069" s="461" t="s">
        <v>150</v>
      </c>
      <c r="B1069" s="461"/>
      <c r="C1069" s="146" t="s">
        <v>14</v>
      </c>
      <c r="D1069" s="147" t="e">
        <f>+D134</f>
        <v>#REF!</v>
      </c>
      <c r="E1069" s="32">
        <v>1</v>
      </c>
      <c r="F1069" s="32">
        <v>1</v>
      </c>
      <c r="G1069" s="148" t="e">
        <f>+D1069*E1069</f>
        <v>#REF!</v>
      </c>
    </row>
    <row r="1070" spans="1:7" ht="12.75">
      <c r="A1070" s="461" t="s">
        <v>151</v>
      </c>
      <c r="B1070" s="461"/>
      <c r="C1070" s="146" t="s">
        <v>12</v>
      </c>
      <c r="D1070" s="160" t="e">
        <f>+#REF!</f>
        <v>#REF!</v>
      </c>
      <c r="E1070" s="32">
        <v>0.12</v>
      </c>
      <c r="F1070" s="32">
        <v>1</v>
      </c>
      <c r="G1070" s="148" t="e">
        <f aca="true" t="shared" si="24" ref="G1070:G1075">+D1070*E1070</f>
        <v>#REF!</v>
      </c>
    </row>
    <row r="1071" spans="1:7" ht="12.75">
      <c r="A1071" s="461" t="s">
        <v>139</v>
      </c>
      <c r="B1071" s="461"/>
      <c r="C1071" s="146" t="s">
        <v>49</v>
      </c>
      <c r="D1071" s="147" t="e">
        <f>+#REF!</f>
        <v>#REF!</v>
      </c>
      <c r="E1071" s="32">
        <v>134</v>
      </c>
      <c r="F1071" s="32">
        <v>1</v>
      </c>
      <c r="G1071" s="148" t="e">
        <f t="shared" si="24"/>
        <v>#REF!</v>
      </c>
    </row>
    <row r="1072" spans="1:7" ht="12.75">
      <c r="A1072" s="461" t="s">
        <v>55</v>
      </c>
      <c r="B1072" s="461"/>
      <c r="C1072" s="146" t="s">
        <v>50</v>
      </c>
      <c r="D1072" s="147" t="e">
        <f>+D1063</f>
        <v>#REF!</v>
      </c>
      <c r="E1072" s="32">
        <v>12</v>
      </c>
      <c r="F1072" s="32">
        <v>1</v>
      </c>
      <c r="G1072" s="148" t="e">
        <f t="shared" si="24"/>
        <v>#REF!</v>
      </c>
    </row>
    <row r="1073" spans="1:7" ht="12.75">
      <c r="A1073" s="461" t="s">
        <v>20</v>
      </c>
      <c r="B1073" s="461"/>
      <c r="C1073" s="146" t="s">
        <v>14</v>
      </c>
      <c r="D1073" s="147">
        <v>3850</v>
      </c>
      <c r="E1073" s="32">
        <v>0.82</v>
      </c>
      <c r="F1073" s="32">
        <v>1</v>
      </c>
      <c r="G1073" s="148">
        <f t="shared" si="24"/>
        <v>3157</v>
      </c>
    </row>
    <row r="1074" spans="1:7" ht="12.75">
      <c r="A1074" s="461" t="s">
        <v>22</v>
      </c>
      <c r="B1074" s="461"/>
      <c r="C1074" s="146" t="s">
        <v>12</v>
      </c>
      <c r="D1074" s="145" t="e">
        <f>+#REF!</f>
        <v>#REF!</v>
      </c>
      <c r="E1074" s="32">
        <v>0.13</v>
      </c>
      <c r="F1074" s="32">
        <v>1</v>
      </c>
      <c r="G1074" s="148" t="e">
        <f t="shared" si="24"/>
        <v>#REF!</v>
      </c>
    </row>
    <row r="1075" spans="1:7" ht="12.75">
      <c r="A1075" s="461" t="s">
        <v>152</v>
      </c>
      <c r="B1075" s="461"/>
      <c r="C1075" s="146" t="s">
        <v>4</v>
      </c>
      <c r="D1075" s="145" t="e">
        <f>+G1072*0.1</f>
        <v>#REF!</v>
      </c>
      <c r="E1075" s="32">
        <v>1</v>
      </c>
      <c r="F1075" s="32">
        <v>1</v>
      </c>
      <c r="G1075" s="148" t="e">
        <f t="shared" si="24"/>
        <v>#REF!</v>
      </c>
    </row>
    <row r="1076" spans="1:7" ht="18">
      <c r="A1076" s="465"/>
      <c r="B1076" s="465"/>
      <c r="C1076" s="154"/>
      <c r="D1076" s="34"/>
      <c r="E1076" s="167" t="s">
        <v>56</v>
      </c>
      <c r="F1076" s="162" t="e">
        <f>SUM(G1069:G1074)</f>
        <v>#REF!</v>
      </c>
      <c r="G1076" s="163" t="s">
        <v>70</v>
      </c>
    </row>
    <row r="1078" spans="1:7" ht="12.75">
      <c r="A1078" s="467" t="s">
        <v>559</v>
      </c>
      <c r="B1078" s="468"/>
      <c r="C1078" s="468"/>
      <c r="D1078" s="468"/>
      <c r="E1078" s="468"/>
      <c r="F1078" s="468"/>
      <c r="G1078" s="469"/>
    </row>
    <row r="1079" spans="1:7" s="159" customFormat="1" ht="12.75">
      <c r="A1079" s="463" t="s">
        <v>81</v>
      </c>
      <c r="B1079" s="463"/>
      <c r="C1079" s="217" t="s">
        <v>4</v>
      </c>
      <c r="D1079" s="217" t="s">
        <v>53</v>
      </c>
      <c r="E1079" s="464" t="s">
        <v>8</v>
      </c>
      <c r="F1079" s="464"/>
      <c r="G1079" s="217" t="s">
        <v>6</v>
      </c>
    </row>
    <row r="1080" spans="1:7" ht="12.75">
      <c r="A1080" s="461" t="s">
        <v>55</v>
      </c>
      <c r="B1080" s="461"/>
      <c r="C1080" s="146" t="s">
        <v>50</v>
      </c>
      <c r="D1080" s="147" t="e">
        <f>+D1072</f>
        <v>#REF!</v>
      </c>
      <c r="E1080" s="32">
        <v>0.6</v>
      </c>
      <c r="F1080" s="32">
        <v>1</v>
      </c>
      <c r="G1080" s="148" t="e">
        <f aca="true" t="shared" si="25" ref="G1080:G1085">+D1080*E1080</f>
        <v>#REF!</v>
      </c>
    </row>
    <row r="1081" spans="1:7" ht="12.75">
      <c r="A1081" s="461" t="s">
        <v>156</v>
      </c>
      <c r="B1081" s="461"/>
      <c r="C1081" s="146" t="s">
        <v>32</v>
      </c>
      <c r="D1081" s="160">
        <v>6000</v>
      </c>
      <c r="E1081" s="32">
        <v>1</v>
      </c>
      <c r="F1081" s="32">
        <v>1</v>
      </c>
      <c r="G1081" s="148">
        <f t="shared" si="25"/>
        <v>6000</v>
      </c>
    </row>
    <row r="1082" spans="1:7" ht="12.75">
      <c r="A1082" s="461" t="s">
        <v>153</v>
      </c>
      <c r="B1082" s="461"/>
      <c r="C1082" s="146" t="s">
        <v>17</v>
      </c>
      <c r="D1082" s="147">
        <v>7500</v>
      </c>
      <c r="E1082" s="32">
        <v>1.1</v>
      </c>
      <c r="F1082" s="32">
        <v>1</v>
      </c>
      <c r="G1082" s="148">
        <f t="shared" si="25"/>
        <v>8250</v>
      </c>
    </row>
    <row r="1083" spans="1:7" ht="12.75">
      <c r="A1083" s="461" t="s">
        <v>154</v>
      </c>
      <c r="B1083" s="461"/>
      <c r="C1083" s="146" t="s">
        <v>166</v>
      </c>
      <c r="D1083" s="147">
        <v>2900</v>
      </c>
      <c r="E1083" s="32">
        <v>0.4</v>
      </c>
      <c r="F1083" s="32">
        <v>1</v>
      </c>
      <c r="G1083" s="148">
        <f t="shared" si="25"/>
        <v>1160</v>
      </c>
    </row>
    <row r="1084" spans="1:7" ht="12.75">
      <c r="A1084" s="461" t="s">
        <v>155</v>
      </c>
      <c r="B1084" s="461"/>
      <c r="C1084" s="146" t="s">
        <v>166</v>
      </c>
      <c r="D1084" s="147">
        <v>3200</v>
      </c>
      <c r="E1084" s="32">
        <v>0.1</v>
      </c>
      <c r="F1084" s="32">
        <v>1</v>
      </c>
      <c r="G1084" s="148">
        <f t="shared" si="25"/>
        <v>320</v>
      </c>
    </row>
    <row r="1085" spans="1:7" ht="12.75">
      <c r="A1085" s="461" t="s">
        <v>152</v>
      </c>
      <c r="B1085" s="461"/>
      <c r="C1085" s="146" t="s">
        <v>4</v>
      </c>
      <c r="D1085" s="145" t="e">
        <f>+G1080*0.1</f>
        <v>#REF!</v>
      </c>
      <c r="E1085" s="32">
        <v>1</v>
      </c>
      <c r="F1085" s="32">
        <v>1</v>
      </c>
      <c r="G1085" s="148" t="e">
        <f t="shared" si="25"/>
        <v>#REF!</v>
      </c>
    </row>
    <row r="1086" spans="1:7" ht="18">
      <c r="A1086" s="465"/>
      <c r="B1086" s="465"/>
      <c r="C1086" s="154"/>
      <c r="D1086" s="34"/>
      <c r="E1086" s="167" t="s">
        <v>56</v>
      </c>
      <c r="F1086" s="162" t="e">
        <f>SUM(G1080:G1085)</f>
        <v>#REF!</v>
      </c>
      <c r="G1086" s="163" t="s">
        <v>57</v>
      </c>
    </row>
    <row r="1088" spans="1:7" ht="12.75">
      <c r="A1088" s="467" t="s">
        <v>560</v>
      </c>
      <c r="B1088" s="468"/>
      <c r="C1088" s="468"/>
      <c r="D1088" s="468"/>
      <c r="E1088" s="468"/>
      <c r="F1088" s="468"/>
      <c r="G1088" s="469"/>
    </row>
    <row r="1089" spans="1:7" s="159" customFormat="1" ht="12.75">
      <c r="A1089" s="463" t="s">
        <v>81</v>
      </c>
      <c r="B1089" s="463"/>
      <c r="C1089" s="217" t="s">
        <v>4</v>
      </c>
      <c r="D1089" s="217" t="s">
        <v>53</v>
      </c>
      <c r="E1089" s="464" t="s">
        <v>8</v>
      </c>
      <c r="F1089" s="464"/>
      <c r="G1089" s="217" t="s">
        <v>6</v>
      </c>
    </row>
    <row r="1090" spans="1:7" ht="12.75">
      <c r="A1090" s="461" t="s">
        <v>55</v>
      </c>
      <c r="B1090" s="461"/>
      <c r="C1090" s="146" t="s">
        <v>50</v>
      </c>
      <c r="D1090" s="147" t="e">
        <f>+D1080</f>
        <v>#REF!</v>
      </c>
      <c r="E1090" s="32">
        <v>0.83</v>
      </c>
      <c r="F1090" s="32">
        <v>1</v>
      </c>
      <c r="G1090" s="148" t="e">
        <f aca="true" t="shared" si="26" ref="G1090:G1095">+D1090*E1090</f>
        <v>#REF!</v>
      </c>
    </row>
    <row r="1091" spans="1:7" ht="12.75">
      <c r="A1091" s="461" t="s">
        <v>156</v>
      </c>
      <c r="B1091" s="461"/>
      <c r="C1091" s="146" t="s">
        <v>32</v>
      </c>
      <c r="D1091" s="160">
        <v>13600</v>
      </c>
      <c r="E1091" s="32">
        <v>1</v>
      </c>
      <c r="F1091" s="32">
        <v>1</v>
      </c>
      <c r="G1091" s="148">
        <f t="shared" si="26"/>
        <v>13600</v>
      </c>
    </row>
    <row r="1092" spans="1:7" ht="12.75">
      <c r="A1092" s="461" t="s">
        <v>153</v>
      </c>
      <c r="B1092" s="461"/>
      <c r="C1092" s="146" t="s">
        <v>17</v>
      </c>
      <c r="D1092" s="147">
        <v>14800</v>
      </c>
      <c r="E1092" s="32">
        <v>1.1</v>
      </c>
      <c r="F1092" s="32">
        <v>1</v>
      </c>
      <c r="G1092" s="148">
        <f t="shared" si="26"/>
        <v>16280</v>
      </c>
    </row>
    <row r="1093" spans="1:7" ht="12.75">
      <c r="A1093" s="461" t="s">
        <v>154</v>
      </c>
      <c r="B1093" s="461"/>
      <c r="C1093" s="146" t="s">
        <v>166</v>
      </c>
      <c r="D1093" s="147">
        <v>2900</v>
      </c>
      <c r="E1093" s="32">
        <v>0.7</v>
      </c>
      <c r="F1093" s="32">
        <v>1</v>
      </c>
      <c r="G1093" s="148">
        <f t="shared" si="26"/>
        <v>2030</v>
      </c>
    </row>
    <row r="1094" spans="1:7" ht="12.75">
      <c r="A1094" s="461" t="s">
        <v>155</v>
      </c>
      <c r="B1094" s="461"/>
      <c r="C1094" s="146" t="s">
        <v>166</v>
      </c>
      <c r="D1094" s="147">
        <v>3200</v>
      </c>
      <c r="E1094" s="32">
        <v>0.7</v>
      </c>
      <c r="F1094" s="32">
        <v>1</v>
      </c>
      <c r="G1094" s="148">
        <f t="shared" si="26"/>
        <v>2240</v>
      </c>
    </row>
    <row r="1095" spans="1:7" ht="12.75">
      <c r="A1095" s="461" t="s">
        <v>152</v>
      </c>
      <c r="B1095" s="461"/>
      <c r="C1095" s="146" t="s">
        <v>4</v>
      </c>
      <c r="D1095" s="145" t="e">
        <f>+G1090*0.1</f>
        <v>#REF!</v>
      </c>
      <c r="E1095" s="32">
        <v>1</v>
      </c>
      <c r="F1095" s="32">
        <v>1</v>
      </c>
      <c r="G1095" s="148" t="e">
        <f t="shared" si="26"/>
        <v>#REF!</v>
      </c>
    </row>
    <row r="1096" spans="1:7" ht="18">
      <c r="A1096" s="465"/>
      <c r="B1096" s="465"/>
      <c r="C1096" s="154"/>
      <c r="D1096" s="34"/>
      <c r="E1096" s="167" t="s">
        <v>56</v>
      </c>
      <c r="F1096" s="162" t="e">
        <f>SUM(G1090:G1095)</f>
        <v>#REF!</v>
      </c>
      <c r="G1096" s="163" t="s">
        <v>57</v>
      </c>
    </row>
    <row r="1098" spans="1:7" ht="12.75">
      <c r="A1098" s="467" t="s">
        <v>561</v>
      </c>
      <c r="B1098" s="468"/>
      <c r="C1098" s="468"/>
      <c r="D1098" s="468"/>
      <c r="E1098" s="468"/>
      <c r="F1098" s="468"/>
      <c r="G1098" s="469"/>
    </row>
    <row r="1099" spans="1:7" s="159" customFormat="1" ht="12.75">
      <c r="A1099" s="463" t="s">
        <v>81</v>
      </c>
      <c r="B1099" s="463"/>
      <c r="C1099" s="217" t="s">
        <v>4</v>
      </c>
      <c r="D1099" s="217" t="s">
        <v>53</v>
      </c>
      <c r="E1099" s="464" t="s">
        <v>8</v>
      </c>
      <c r="F1099" s="464"/>
      <c r="G1099" s="217" t="s">
        <v>6</v>
      </c>
    </row>
    <row r="1100" spans="1:7" ht="12.75">
      <c r="A1100" s="461" t="s">
        <v>55</v>
      </c>
      <c r="B1100" s="461"/>
      <c r="C1100" s="146" t="s">
        <v>50</v>
      </c>
      <c r="D1100" s="147" t="e">
        <f>+D1090</f>
        <v>#REF!</v>
      </c>
      <c r="E1100" s="32">
        <v>0.59</v>
      </c>
      <c r="F1100" s="32">
        <v>1</v>
      </c>
      <c r="G1100" s="148" t="e">
        <f aca="true" t="shared" si="27" ref="G1100:G1105">+D1100*E1100</f>
        <v>#REF!</v>
      </c>
    </row>
    <row r="1101" spans="1:7" ht="12.75">
      <c r="A1101" s="461" t="s">
        <v>156</v>
      </c>
      <c r="B1101" s="461"/>
      <c r="C1101" s="146" t="s">
        <v>32</v>
      </c>
      <c r="D1101" s="160">
        <v>6000</v>
      </c>
      <c r="E1101" s="32">
        <v>1</v>
      </c>
      <c r="F1101" s="32">
        <v>1</v>
      </c>
      <c r="G1101" s="148">
        <f t="shared" si="27"/>
        <v>6000</v>
      </c>
    </row>
    <row r="1102" spans="1:7" ht="12.75">
      <c r="A1102" s="461" t="s">
        <v>153</v>
      </c>
      <c r="B1102" s="461"/>
      <c r="C1102" s="146" t="s">
        <v>17</v>
      </c>
      <c r="D1102" s="147">
        <v>7500</v>
      </c>
      <c r="E1102" s="32">
        <v>1.1</v>
      </c>
      <c r="F1102" s="32">
        <v>1</v>
      </c>
      <c r="G1102" s="148">
        <f t="shared" si="27"/>
        <v>8250</v>
      </c>
    </row>
    <row r="1103" spans="1:7" ht="12.75">
      <c r="A1103" s="461" t="s">
        <v>154</v>
      </c>
      <c r="B1103" s="461"/>
      <c r="C1103" s="146" t="s">
        <v>32</v>
      </c>
      <c r="D1103" s="147">
        <v>2900</v>
      </c>
      <c r="E1103" s="32">
        <v>0.7</v>
      </c>
      <c r="F1103" s="32">
        <v>1</v>
      </c>
      <c r="G1103" s="148">
        <f t="shared" si="27"/>
        <v>2030</v>
      </c>
    </row>
    <row r="1104" spans="1:7" ht="12.75">
      <c r="A1104" s="461" t="s">
        <v>155</v>
      </c>
      <c r="B1104" s="461"/>
      <c r="C1104" s="146" t="s">
        <v>32</v>
      </c>
      <c r="D1104" s="147">
        <v>3200</v>
      </c>
      <c r="E1104" s="32">
        <v>0.7</v>
      </c>
      <c r="F1104" s="32">
        <v>1</v>
      </c>
      <c r="G1104" s="148">
        <f t="shared" si="27"/>
        <v>2240</v>
      </c>
    </row>
    <row r="1105" spans="1:7" ht="12.75">
      <c r="A1105" s="461" t="s">
        <v>152</v>
      </c>
      <c r="B1105" s="461"/>
      <c r="C1105" s="146" t="s">
        <v>32</v>
      </c>
      <c r="D1105" s="145" t="e">
        <f>+G1100*0.1</f>
        <v>#REF!</v>
      </c>
      <c r="E1105" s="32">
        <v>1</v>
      </c>
      <c r="F1105" s="32">
        <v>1</v>
      </c>
      <c r="G1105" s="148" t="e">
        <f t="shared" si="27"/>
        <v>#REF!</v>
      </c>
    </row>
    <row r="1106" spans="1:7" ht="18">
      <c r="A1106" s="465"/>
      <c r="B1106" s="465"/>
      <c r="C1106" s="154"/>
      <c r="D1106" s="34"/>
      <c r="E1106" s="167" t="s">
        <v>56</v>
      </c>
      <c r="F1106" s="162" t="e">
        <f>SUM(G1100:G1105)</f>
        <v>#REF!</v>
      </c>
      <c r="G1106" s="163" t="s">
        <v>32</v>
      </c>
    </row>
    <row r="1107" spans="1:7" ht="18">
      <c r="A1107" s="155"/>
      <c r="B1107" s="155"/>
      <c r="C1107" s="154"/>
      <c r="D1107" s="34"/>
      <c r="E1107" s="59"/>
      <c r="F1107" s="35"/>
      <c r="G1107" s="36"/>
    </row>
    <row r="1108" spans="1:7" ht="12.75">
      <c r="A1108" s="462" t="s">
        <v>563</v>
      </c>
      <c r="B1108" s="462"/>
      <c r="C1108" s="462"/>
      <c r="D1108" s="462"/>
      <c r="E1108" s="462"/>
      <c r="F1108" s="462"/>
      <c r="G1108" s="462"/>
    </row>
    <row r="1109" spans="1:7" s="159" customFormat="1" ht="12.75">
      <c r="A1109" s="463" t="s">
        <v>81</v>
      </c>
      <c r="B1109" s="463"/>
      <c r="C1109" s="217" t="s">
        <v>4</v>
      </c>
      <c r="D1109" s="217" t="s">
        <v>53</v>
      </c>
      <c r="E1109" s="464" t="s">
        <v>8</v>
      </c>
      <c r="F1109" s="464"/>
      <c r="G1109" s="217" t="s">
        <v>6</v>
      </c>
    </row>
    <row r="1110" spans="1:7" ht="12.75">
      <c r="A1110" s="461" t="s">
        <v>55</v>
      </c>
      <c r="B1110" s="461"/>
      <c r="C1110" s="146" t="s">
        <v>50</v>
      </c>
      <c r="D1110" s="147" t="e">
        <f>+D1100</f>
        <v>#REF!</v>
      </c>
      <c r="E1110" s="32">
        <v>0.8</v>
      </c>
      <c r="F1110" s="32">
        <v>1</v>
      </c>
      <c r="G1110" s="148" t="e">
        <f aca="true" t="shared" si="28" ref="G1110:G1115">+D1110*E1110</f>
        <v>#REF!</v>
      </c>
    </row>
    <row r="1111" spans="1:7" ht="12.75">
      <c r="A1111" s="461" t="s">
        <v>158</v>
      </c>
      <c r="B1111" s="461"/>
      <c r="C1111" s="146" t="s">
        <v>32</v>
      </c>
      <c r="D1111" s="160">
        <v>13600</v>
      </c>
      <c r="E1111" s="32">
        <v>1</v>
      </c>
      <c r="F1111" s="32">
        <v>1</v>
      </c>
      <c r="G1111" s="148">
        <f t="shared" si="28"/>
        <v>13600</v>
      </c>
    </row>
    <row r="1112" spans="1:7" ht="12.75">
      <c r="A1112" s="461" t="s">
        <v>157</v>
      </c>
      <c r="B1112" s="461"/>
      <c r="C1112" s="146" t="s">
        <v>17</v>
      </c>
      <c r="D1112" s="147">
        <v>14800</v>
      </c>
      <c r="E1112" s="32">
        <v>1.8</v>
      </c>
      <c r="F1112" s="32">
        <v>1</v>
      </c>
      <c r="G1112" s="148">
        <f t="shared" si="28"/>
        <v>26640</v>
      </c>
    </row>
    <row r="1113" spans="1:7" ht="12.75">
      <c r="A1113" s="461" t="s">
        <v>154</v>
      </c>
      <c r="B1113" s="461"/>
      <c r="C1113" s="146" t="s">
        <v>32</v>
      </c>
      <c r="D1113" s="147">
        <v>2900</v>
      </c>
      <c r="E1113" s="32">
        <v>0.7</v>
      </c>
      <c r="F1113" s="32">
        <v>1</v>
      </c>
      <c r="G1113" s="148">
        <f t="shared" si="28"/>
        <v>2030</v>
      </c>
    </row>
    <row r="1114" spans="1:7" ht="12.75">
      <c r="A1114" s="461" t="s">
        <v>155</v>
      </c>
      <c r="B1114" s="461"/>
      <c r="C1114" s="146" t="s">
        <v>32</v>
      </c>
      <c r="D1114" s="147">
        <v>3200</v>
      </c>
      <c r="E1114" s="32">
        <v>0.7</v>
      </c>
      <c r="F1114" s="32">
        <v>1</v>
      </c>
      <c r="G1114" s="148">
        <f t="shared" si="28"/>
        <v>2240</v>
      </c>
    </row>
    <row r="1115" spans="1:7" ht="12.75">
      <c r="A1115" s="461" t="s">
        <v>152</v>
      </c>
      <c r="B1115" s="461"/>
      <c r="C1115" s="146" t="s">
        <v>32</v>
      </c>
      <c r="D1115" s="145" t="e">
        <f>+G1110*0.1</f>
        <v>#REF!</v>
      </c>
      <c r="E1115" s="32">
        <v>1</v>
      </c>
      <c r="F1115" s="32">
        <v>1</v>
      </c>
      <c r="G1115" s="148" t="e">
        <f t="shared" si="28"/>
        <v>#REF!</v>
      </c>
    </row>
    <row r="1116" spans="1:7" ht="18">
      <c r="A1116" s="465"/>
      <c r="B1116" s="465"/>
      <c r="C1116" s="154"/>
      <c r="D1116" s="34"/>
      <c r="E1116" s="167" t="s">
        <v>56</v>
      </c>
      <c r="F1116" s="162" t="e">
        <f>SUM(G1110:G1115)</f>
        <v>#REF!</v>
      </c>
      <c r="G1116" s="163" t="s">
        <v>32</v>
      </c>
    </row>
    <row r="1118" spans="1:7" ht="12.75">
      <c r="A1118" s="462" t="s">
        <v>564</v>
      </c>
      <c r="B1118" s="462"/>
      <c r="C1118" s="462"/>
      <c r="D1118" s="462"/>
      <c r="E1118" s="462"/>
      <c r="F1118" s="462"/>
      <c r="G1118" s="462"/>
    </row>
    <row r="1119" spans="1:7" s="159" customFormat="1" ht="12.75">
      <c r="A1119" s="463" t="s">
        <v>81</v>
      </c>
      <c r="B1119" s="463"/>
      <c r="C1119" s="217" t="s">
        <v>4</v>
      </c>
      <c r="D1119" s="217" t="s">
        <v>53</v>
      </c>
      <c r="E1119" s="464" t="s">
        <v>8</v>
      </c>
      <c r="F1119" s="464"/>
      <c r="G1119" s="217" t="s">
        <v>6</v>
      </c>
    </row>
    <row r="1120" spans="1:7" ht="12.75">
      <c r="A1120" s="461" t="s">
        <v>55</v>
      </c>
      <c r="B1120" s="461"/>
      <c r="C1120" s="146" t="s">
        <v>50</v>
      </c>
      <c r="D1120" s="147" t="e">
        <f>+D1110</f>
        <v>#REF!</v>
      </c>
      <c r="E1120" s="32">
        <v>0.4</v>
      </c>
      <c r="F1120" s="32">
        <v>1</v>
      </c>
      <c r="G1120" s="148" t="e">
        <f aca="true" t="shared" si="29" ref="G1120:G1125">+D1120*E1120</f>
        <v>#REF!</v>
      </c>
    </row>
    <row r="1121" spans="1:7" ht="18" customHeight="1">
      <c r="A1121" s="461" t="s">
        <v>159</v>
      </c>
      <c r="B1121" s="461"/>
      <c r="C1121" s="146" t="s">
        <v>4</v>
      </c>
      <c r="D1121" s="160">
        <v>14800</v>
      </c>
      <c r="E1121" s="32">
        <v>1</v>
      </c>
      <c r="F1121" s="32">
        <v>1</v>
      </c>
      <c r="G1121" s="148">
        <f t="shared" si="29"/>
        <v>14800</v>
      </c>
    </row>
    <row r="1122" spans="1:7" ht="12.75">
      <c r="A1122" s="461" t="s">
        <v>158</v>
      </c>
      <c r="B1122" s="461"/>
      <c r="C1122" s="146" t="s">
        <v>4</v>
      </c>
      <c r="D1122" s="147">
        <v>13600</v>
      </c>
      <c r="E1122" s="32">
        <v>0.3</v>
      </c>
      <c r="F1122" s="32">
        <v>1</v>
      </c>
      <c r="G1122" s="148">
        <f t="shared" si="29"/>
        <v>4080</v>
      </c>
    </row>
    <row r="1123" spans="1:7" ht="12.75">
      <c r="A1123" s="461" t="s">
        <v>154</v>
      </c>
      <c r="B1123" s="461"/>
      <c r="C1123" s="146" t="s">
        <v>166</v>
      </c>
      <c r="D1123" s="147">
        <v>2900</v>
      </c>
      <c r="E1123" s="32">
        <v>0.4</v>
      </c>
      <c r="F1123" s="32">
        <v>1</v>
      </c>
      <c r="G1123" s="148">
        <f t="shared" si="29"/>
        <v>1160</v>
      </c>
    </row>
    <row r="1124" spans="1:7" ht="12.75">
      <c r="A1124" s="461" t="s">
        <v>155</v>
      </c>
      <c r="B1124" s="461"/>
      <c r="C1124" s="146" t="s">
        <v>166</v>
      </c>
      <c r="D1124" s="147">
        <v>3200</v>
      </c>
      <c r="E1124" s="32">
        <v>0.4</v>
      </c>
      <c r="F1124" s="32">
        <v>1</v>
      </c>
      <c r="G1124" s="148">
        <f t="shared" si="29"/>
        <v>1280</v>
      </c>
    </row>
    <row r="1125" spans="1:7" ht="12.75">
      <c r="A1125" s="461" t="s">
        <v>152</v>
      </c>
      <c r="B1125" s="461"/>
      <c r="C1125" s="146" t="s">
        <v>4</v>
      </c>
      <c r="D1125" s="145" t="e">
        <f>+G1120*0.1</f>
        <v>#REF!</v>
      </c>
      <c r="E1125" s="32">
        <v>1</v>
      </c>
      <c r="F1125" s="32">
        <v>1</v>
      </c>
      <c r="G1125" s="148" t="e">
        <f t="shared" si="29"/>
        <v>#REF!</v>
      </c>
    </row>
    <row r="1126" spans="1:7" ht="18">
      <c r="A1126" s="465"/>
      <c r="B1126" s="465"/>
      <c r="C1126" s="154"/>
      <c r="D1126" s="34"/>
      <c r="E1126" s="167" t="s">
        <v>56</v>
      </c>
      <c r="F1126" s="162" t="e">
        <f>SUM(G1120:G1125)</f>
        <v>#REF!</v>
      </c>
      <c r="G1126" s="163" t="s">
        <v>57</v>
      </c>
    </row>
    <row r="1128" spans="1:7" ht="12.75">
      <c r="A1128" s="462" t="s">
        <v>565</v>
      </c>
      <c r="B1128" s="462"/>
      <c r="C1128" s="462"/>
      <c r="D1128" s="462"/>
      <c r="E1128" s="462"/>
      <c r="F1128" s="462"/>
      <c r="G1128" s="462"/>
    </row>
    <row r="1129" spans="1:7" s="159" customFormat="1" ht="12.75">
      <c r="A1129" s="463" t="s">
        <v>81</v>
      </c>
      <c r="B1129" s="463"/>
      <c r="C1129" s="217" t="s">
        <v>4</v>
      </c>
      <c r="D1129" s="217" t="s">
        <v>53</v>
      </c>
      <c r="E1129" s="464" t="s">
        <v>8</v>
      </c>
      <c r="F1129" s="464"/>
      <c r="G1129" s="217" t="s">
        <v>6</v>
      </c>
    </row>
    <row r="1130" spans="1:7" ht="12.75">
      <c r="A1130" s="461" t="s">
        <v>55</v>
      </c>
      <c r="B1130" s="461"/>
      <c r="C1130" s="146" t="s">
        <v>50</v>
      </c>
      <c r="D1130" s="147" t="e">
        <f>+D1120</f>
        <v>#REF!</v>
      </c>
      <c r="E1130" s="32">
        <v>1.8</v>
      </c>
      <c r="F1130" s="32">
        <v>1</v>
      </c>
      <c r="G1130" s="148" t="e">
        <f>+D1130*E1130</f>
        <v>#REF!</v>
      </c>
    </row>
    <row r="1131" spans="1:7" ht="12.75">
      <c r="A1131" s="461" t="s">
        <v>160</v>
      </c>
      <c r="B1131" s="461"/>
      <c r="C1131" s="146" t="s">
        <v>14</v>
      </c>
      <c r="D1131" s="160">
        <v>2980</v>
      </c>
      <c r="E1131" s="32">
        <v>2.5</v>
      </c>
      <c r="F1131" s="32">
        <v>1</v>
      </c>
      <c r="G1131" s="148">
        <f>+D1131*E1131</f>
        <v>7450</v>
      </c>
    </row>
    <row r="1132" spans="1:7" ht="12.75">
      <c r="A1132" s="461" t="s">
        <v>161</v>
      </c>
      <c r="B1132" s="461"/>
      <c r="C1132" s="146" t="s">
        <v>4</v>
      </c>
      <c r="D1132" s="147">
        <v>235000</v>
      </c>
      <c r="E1132" s="32">
        <v>1</v>
      </c>
      <c r="F1132" s="32">
        <v>1</v>
      </c>
      <c r="G1132" s="148">
        <f>+D1132*E1132</f>
        <v>235000</v>
      </c>
    </row>
    <row r="1133" spans="1:7" ht="12.75">
      <c r="A1133" s="461" t="s">
        <v>152</v>
      </c>
      <c r="B1133" s="461"/>
      <c r="C1133" s="146" t="s">
        <v>217</v>
      </c>
      <c r="D1133" s="145" t="e">
        <f>+G1130*0.1</f>
        <v>#REF!</v>
      </c>
      <c r="E1133" s="32">
        <v>1</v>
      </c>
      <c r="F1133" s="32">
        <v>1</v>
      </c>
      <c r="G1133" s="148" t="e">
        <f>+D1133*E1133</f>
        <v>#REF!</v>
      </c>
    </row>
    <row r="1134" spans="1:7" ht="18">
      <c r="A1134" s="465"/>
      <c r="B1134" s="465"/>
      <c r="C1134" s="154"/>
      <c r="D1134" s="34"/>
      <c r="E1134" s="167" t="s">
        <v>56</v>
      </c>
      <c r="F1134" s="162" t="e">
        <f>SUM(G1130:G1133)</f>
        <v>#REF!</v>
      </c>
      <c r="G1134" s="163" t="s">
        <v>70</v>
      </c>
    </row>
    <row r="1136" spans="1:7" ht="12.75">
      <c r="A1136" s="462" t="s">
        <v>567</v>
      </c>
      <c r="B1136" s="462"/>
      <c r="C1136" s="462"/>
      <c r="D1136" s="462"/>
      <c r="E1136" s="462"/>
      <c r="F1136" s="462"/>
      <c r="G1136" s="462"/>
    </row>
    <row r="1137" spans="1:7" s="159" customFormat="1" ht="12.75">
      <c r="A1137" s="463" t="s">
        <v>81</v>
      </c>
      <c r="B1137" s="463"/>
      <c r="C1137" s="217" t="s">
        <v>4</v>
      </c>
      <c r="D1137" s="217" t="s">
        <v>53</v>
      </c>
      <c r="E1137" s="464" t="s">
        <v>8</v>
      </c>
      <c r="F1137" s="464"/>
      <c r="G1137" s="217" t="s">
        <v>6</v>
      </c>
    </row>
    <row r="1138" spans="1:7" ht="12.75">
      <c r="A1138" s="461" t="s">
        <v>55</v>
      </c>
      <c r="B1138" s="461"/>
      <c r="C1138" s="146" t="s">
        <v>50</v>
      </c>
      <c r="D1138" s="147" t="e">
        <f>+D1130</f>
        <v>#REF!</v>
      </c>
      <c r="E1138" s="32">
        <v>2</v>
      </c>
      <c r="F1138" s="32">
        <v>1</v>
      </c>
      <c r="G1138" s="148" t="e">
        <f>+D1138*E1138</f>
        <v>#REF!</v>
      </c>
    </row>
    <row r="1139" spans="1:7" ht="12.75">
      <c r="A1139" s="461" t="s">
        <v>160</v>
      </c>
      <c r="B1139" s="461"/>
      <c r="C1139" s="146" t="s">
        <v>14</v>
      </c>
      <c r="D1139" s="160">
        <v>2980</v>
      </c>
      <c r="E1139" s="32">
        <v>2</v>
      </c>
      <c r="F1139" s="32">
        <v>1</v>
      </c>
      <c r="G1139" s="148">
        <f>+D1139*E1139</f>
        <v>5960</v>
      </c>
    </row>
    <row r="1140" spans="1:7" ht="12.75">
      <c r="A1140" s="461" t="s">
        <v>162</v>
      </c>
      <c r="B1140" s="461"/>
      <c r="C1140" s="146" t="s">
        <v>17</v>
      </c>
      <c r="D1140" s="147">
        <v>216980</v>
      </c>
      <c r="E1140" s="32">
        <v>1</v>
      </c>
      <c r="F1140" s="32">
        <v>1</v>
      </c>
      <c r="G1140" s="148">
        <f>+D1140*E1140</f>
        <v>216980</v>
      </c>
    </row>
    <row r="1141" spans="1:7" ht="12.75">
      <c r="A1141" s="461" t="s">
        <v>152</v>
      </c>
      <c r="B1141" s="461"/>
      <c r="C1141" s="146" t="s">
        <v>32</v>
      </c>
      <c r="D1141" s="145" t="e">
        <f>+G1138*0.1</f>
        <v>#REF!</v>
      </c>
      <c r="E1141" s="32">
        <v>1</v>
      </c>
      <c r="F1141" s="32">
        <v>1</v>
      </c>
      <c r="G1141" s="148" t="e">
        <f>+D1141*E1141</f>
        <v>#REF!</v>
      </c>
    </row>
    <row r="1142" spans="1:7" ht="18">
      <c r="A1142" s="465"/>
      <c r="B1142" s="465"/>
      <c r="C1142" s="154"/>
      <c r="D1142" s="34"/>
      <c r="E1142" s="167" t="s">
        <v>56</v>
      </c>
      <c r="F1142" s="162" t="e">
        <f>SUM(G1138:G1141)</f>
        <v>#REF!</v>
      </c>
      <c r="G1142" s="163" t="s">
        <v>566</v>
      </c>
    </row>
    <row r="1144" spans="1:7" ht="12.75">
      <c r="A1144" s="462" t="s">
        <v>568</v>
      </c>
      <c r="B1144" s="462"/>
      <c r="C1144" s="462"/>
      <c r="D1144" s="462"/>
      <c r="E1144" s="462"/>
      <c r="F1144" s="462"/>
      <c r="G1144" s="462"/>
    </row>
    <row r="1145" spans="1:7" s="159" customFormat="1" ht="12.75">
      <c r="A1145" s="463" t="s">
        <v>81</v>
      </c>
      <c r="B1145" s="463"/>
      <c r="C1145" s="217" t="s">
        <v>4</v>
      </c>
      <c r="D1145" s="217" t="s">
        <v>53</v>
      </c>
      <c r="E1145" s="464" t="s">
        <v>8</v>
      </c>
      <c r="F1145" s="464"/>
      <c r="G1145" s="217" t="s">
        <v>6</v>
      </c>
    </row>
    <row r="1146" spans="1:7" ht="12.75">
      <c r="A1146" s="461" t="s">
        <v>55</v>
      </c>
      <c r="B1146" s="461"/>
      <c r="C1146" s="146" t="s">
        <v>50</v>
      </c>
      <c r="D1146" s="147" t="e">
        <f>+D1138</f>
        <v>#REF!</v>
      </c>
      <c r="E1146" s="32">
        <v>2</v>
      </c>
      <c r="F1146" s="32">
        <v>1</v>
      </c>
      <c r="G1146" s="148" t="e">
        <f>+D1146*E1146</f>
        <v>#REF!</v>
      </c>
    </row>
    <row r="1147" spans="1:7" ht="12.75">
      <c r="A1147" s="461" t="s">
        <v>160</v>
      </c>
      <c r="B1147" s="461"/>
      <c r="C1147" s="146" t="s">
        <v>14</v>
      </c>
      <c r="D1147" s="160">
        <v>2980</v>
      </c>
      <c r="E1147" s="32">
        <v>2</v>
      </c>
      <c r="F1147" s="32">
        <v>1</v>
      </c>
      <c r="G1147" s="148">
        <f>+D1147*E1147</f>
        <v>5960</v>
      </c>
    </row>
    <row r="1148" spans="1:7" ht="12.75">
      <c r="A1148" s="461" t="s">
        <v>164</v>
      </c>
      <c r="B1148" s="461"/>
      <c r="C1148" s="146" t="s">
        <v>4</v>
      </c>
      <c r="D1148" s="147">
        <v>198000</v>
      </c>
      <c r="E1148" s="32">
        <v>1</v>
      </c>
      <c r="F1148" s="32">
        <v>1</v>
      </c>
      <c r="G1148" s="148">
        <f>+D1148*E1148</f>
        <v>198000</v>
      </c>
    </row>
    <row r="1149" spans="1:7" ht="12.75">
      <c r="A1149" s="461" t="s">
        <v>152</v>
      </c>
      <c r="B1149" s="461"/>
      <c r="C1149" s="146" t="s">
        <v>4</v>
      </c>
      <c r="D1149" s="145" t="e">
        <f>+G1146*0.1</f>
        <v>#REF!</v>
      </c>
      <c r="E1149" s="32">
        <v>1</v>
      </c>
      <c r="F1149" s="32">
        <v>1</v>
      </c>
      <c r="G1149" s="148" t="e">
        <f>+D1149*E1149</f>
        <v>#REF!</v>
      </c>
    </row>
    <row r="1150" spans="1:7" ht="12.75">
      <c r="A1150" s="461" t="s">
        <v>163</v>
      </c>
      <c r="B1150" s="461"/>
      <c r="C1150" s="146" t="s">
        <v>32</v>
      </c>
      <c r="D1150" s="145">
        <v>86900</v>
      </c>
      <c r="E1150" s="32">
        <v>1</v>
      </c>
      <c r="F1150" s="32">
        <v>1</v>
      </c>
      <c r="G1150" s="148">
        <f>+D1150*E1150</f>
        <v>86900</v>
      </c>
    </row>
    <row r="1151" spans="1:7" ht="18">
      <c r="A1151" s="465"/>
      <c r="B1151" s="465"/>
      <c r="C1151" s="154"/>
      <c r="D1151" s="34"/>
      <c r="E1151" s="167" t="s">
        <v>56</v>
      </c>
      <c r="F1151" s="162" t="e">
        <f>SUM(G1146:G1150)</f>
        <v>#REF!</v>
      </c>
      <c r="G1151" s="163" t="s">
        <v>70</v>
      </c>
    </row>
    <row r="1153" spans="1:7" ht="12.75">
      <c r="A1153" s="462" t="s">
        <v>569</v>
      </c>
      <c r="B1153" s="462"/>
      <c r="C1153" s="462"/>
      <c r="D1153" s="462"/>
      <c r="E1153" s="462"/>
      <c r="F1153" s="462"/>
      <c r="G1153" s="462"/>
    </row>
    <row r="1154" spans="1:7" s="159" customFormat="1" ht="12.75">
      <c r="A1154" s="463" t="s">
        <v>81</v>
      </c>
      <c r="B1154" s="463"/>
      <c r="C1154" s="217" t="s">
        <v>4</v>
      </c>
      <c r="D1154" s="217" t="s">
        <v>53</v>
      </c>
      <c r="E1154" s="464" t="s">
        <v>8</v>
      </c>
      <c r="F1154" s="464"/>
      <c r="G1154" s="217" t="s">
        <v>6</v>
      </c>
    </row>
    <row r="1155" spans="1:7" ht="12.75">
      <c r="A1155" s="461" t="s">
        <v>55</v>
      </c>
      <c r="B1155" s="461"/>
      <c r="C1155" s="146" t="s">
        <v>50</v>
      </c>
      <c r="D1155" s="147" t="e">
        <f>+D1146</f>
        <v>#REF!</v>
      </c>
      <c r="E1155" s="32">
        <v>1</v>
      </c>
      <c r="F1155" s="32">
        <v>1</v>
      </c>
      <c r="G1155" s="148" t="e">
        <f>+D1155*E1155</f>
        <v>#REF!</v>
      </c>
    </row>
    <row r="1156" spans="1:7" ht="12.75">
      <c r="A1156" s="461" t="s">
        <v>160</v>
      </c>
      <c r="B1156" s="461"/>
      <c r="C1156" s="146" t="s">
        <v>14</v>
      </c>
      <c r="D1156" s="160">
        <v>2980</v>
      </c>
      <c r="E1156" s="32">
        <v>2</v>
      </c>
      <c r="F1156" s="32">
        <v>1</v>
      </c>
      <c r="G1156" s="148">
        <f>+D1156*E1156</f>
        <v>5960</v>
      </c>
    </row>
    <row r="1157" spans="1:7" ht="12.75" customHeight="1">
      <c r="A1157" s="461" t="s">
        <v>165</v>
      </c>
      <c r="B1157" s="461"/>
      <c r="C1157" s="146" t="s">
        <v>4</v>
      </c>
      <c r="D1157" s="147">
        <v>198000</v>
      </c>
      <c r="E1157" s="32">
        <v>1</v>
      </c>
      <c r="F1157" s="32">
        <v>1</v>
      </c>
      <c r="G1157" s="148">
        <f>+D1157*E1157</f>
        <v>198000</v>
      </c>
    </row>
    <row r="1158" spans="1:7" ht="12.75">
      <c r="A1158" s="461" t="s">
        <v>152</v>
      </c>
      <c r="B1158" s="461"/>
      <c r="C1158" s="146" t="s">
        <v>4</v>
      </c>
      <c r="D1158" s="145" t="e">
        <f>+G1155*0.1</f>
        <v>#REF!</v>
      </c>
      <c r="E1158" s="32">
        <v>1</v>
      </c>
      <c r="F1158" s="32">
        <v>1</v>
      </c>
      <c r="G1158" s="148" t="e">
        <f>+D1158*E1158</f>
        <v>#REF!</v>
      </c>
    </row>
    <row r="1159" spans="1:7" ht="12.75">
      <c r="A1159" s="461" t="s">
        <v>163</v>
      </c>
      <c r="B1159" s="461"/>
      <c r="C1159" s="146" t="s">
        <v>4</v>
      </c>
      <c r="D1159" s="145">
        <v>86900</v>
      </c>
      <c r="E1159" s="32">
        <v>1</v>
      </c>
      <c r="F1159" s="32">
        <v>1</v>
      </c>
      <c r="G1159" s="148">
        <f>+D1159*E1159</f>
        <v>86900</v>
      </c>
    </row>
    <row r="1160" spans="1:7" ht="18">
      <c r="A1160" s="465"/>
      <c r="B1160" s="465"/>
      <c r="C1160" s="154"/>
      <c r="D1160" s="34"/>
      <c r="E1160" s="167" t="s">
        <v>56</v>
      </c>
      <c r="F1160" s="162" t="e">
        <f>SUM(G1155:G1159)</f>
        <v>#REF!</v>
      </c>
      <c r="G1160" s="163" t="s">
        <v>70</v>
      </c>
    </row>
    <row r="1163" spans="1:7" ht="12.75">
      <c r="A1163" s="462" t="s">
        <v>573</v>
      </c>
      <c r="B1163" s="462"/>
      <c r="C1163" s="462"/>
      <c r="D1163" s="462"/>
      <c r="E1163" s="462"/>
      <c r="F1163" s="462"/>
      <c r="G1163" s="462"/>
    </row>
    <row r="1164" spans="1:7" ht="12.75">
      <c r="A1164" s="463" t="s">
        <v>81</v>
      </c>
      <c r="B1164" s="463"/>
      <c r="C1164" s="217" t="s">
        <v>4</v>
      </c>
      <c r="D1164" s="217" t="s">
        <v>53</v>
      </c>
      <c r="E1164" s="464" t="s">
        <v>8</v>
      </c>
      <c r="F1164" s="464"/>
      <c r="G1164" s="217" t="s">
        <v>6</v>
      </c>
    </row>
    <row r="1165" spans="1:7" ht="12.75">
      <c r="A1165" s="461" t="s">
        <v>55</v>
      </c>
      <c r="B1165" s="461"/>
      <c r="C1165" s="146" t="s">
        <v>50</v>
      </c>
      <c r="D1165" s="147" t="e">
        <f>+D1155</f>
        <v>#REF!</v>
      </c>
      <c r="E1165" s="32">
        <v>0.4</v>
      </c>
      <c r="F1165" s="32">
        <v>1</v>
      </c>
      <c r="G1165" s="148" t="e">
        <f>+D1165*E1165</f>
        <v>#REF!</v>
      </c>
    </row>
    <row r="1166" spans="1:7" ht="12.75">
      <c r="A1166" s="461" t="s">
        <v>572</v>
      </c>
      <c r="B1166" s="461"/>
      <c r="C1166" s="146" t="s">
        <v>12</v>
      </c>
      <c r="D1166" s="147" t="e">
        <f>+#REF!</f>
        <v>#REF!</v>
      </c>
      <c r="E1166" s="32">
        <v>0.05</v>
      </c>
      <c r="F1166" s="32">
        <v>1</v>
      </c>
      <c r="G1166" s="148" t="e">
        <f>+D1166*E1166</f>
        <v>#REF!</v>
      </c>
    </row>
    <row r="1167" spans="1:7" ht="12.75">
      <c r="A1167" s="461" t="s">
        <v>152</v>
      </c>
      <c r="B1167" s="461"/>
      <c r="C1167" s="146" t="s">
        <v>4</v>
      </c>
      <c r="D1167" s="145" t="e">
        <f>+G1165*0.1</f>
        <v>#REF!</v>
      </c>
      <c r="E1167" s="32">
        <v>1</v>
      </c>
      <c r="F1167" s="32">
        <v>1</v>
      </c>
      <c r="G1167" s="148" t="e">
        <f>+D1167*E1167</f>
        <v>#REF!</v>
      </c>
    </row>
    <row r="1168" spans="1:7" ht="12.75">
      <c r="A1168" s="461" t="s">
        <v>570</v>
      </c>
      <c r="B1168" s="461"/>
      <c r="C1168" s="146" t="s">
        <v>50</v>
      </c>
      <c r="D1168" s="145" t="e">
        <f>+#REF!</f>
        <v>#REF!</v>
      </c>
      <c r="E1168" s="32">
        <v>0.4</v>
      </c>
      <c r="F1168" s="32">
        <v>1</v>
      </c>
      <c r="G1168" s="148" t="e">
        <f>+D1168*E1168</f>
        <v>#REF!</v>
      </c>
    </row>
    <row r="1169" spans="1:7" ht="12.75">
      <c r="A1169" s="461" t="s">
        <v>571</v>
      </c>
      <c r="B1169" s="461"/>
      <c r="C1169" s="146" t="s">
        <v>19</v>
      </c>
      <c r="D1169" s="145" t="e">
        <f>+#REF!</f>
        <v>#REF!</v>
      </c>
      <c r="E1169" s="32">
        <v>22</v>
      </c>
      <c r="F1169" s="32">
        <v>1</v>
      </c>
      <c r="G1169" s="148" t="e">
        <f>+D1169*E1169</f>
        <v>#REF!</v>
      </c>
    </row>
    <row r="1170" spans="5:7" ht="12.75">
      <c r="E1170" s="167" t="s">
        <v>56</v>
      </c>
      <c r="F1170" s="162" t="e">
        <f>SUM(G1165:G1169)</f>
        <v>#REF!</v>
      </c>
      <c r="G1170" s="163" t="s">
        <v>70</v>
      </c>
    </row>
    <row r="1173" spans="1:7" ht="12.75">
      <c r="A1173" s="467" t="s">
        <v>578</v>
      </c>
      <c r="B1173" s="468"/>
      <c r="C1173" s="468"/>
      <c r="D1173" s="468"/>
      <c r="E1173" s="468"/>
      <c r="F1173" s="468"/>
      <c r="G1173" s="469"/>
    </row>
    <row r="1174" spans="1:7" s="159" customFormat="1" ht="17.25" customHeight="1">
      <c r="A1174" s="463" t="s">
        <v>81</v>
      </c>
      <c r="B1174" s="463"/>
      <c r="C1174" s="221" t="s">
        <v>4</v>
      </c>
      <c r="D1174" s="221" t="s">
        <v>53</v>
      </c>
      <c r="E1174" s="464" t="s">
        <v>8</v>
      </c>
      <c r="F1174" s="464"/>
      <c r="G1174" s="221" t="s">
        <v>6</v>
      </c>
    </row>
    <row r="1175" spans="1:7" ht="12.75">
      <c r="A1175" s="477" t="s">
        <v>211</v>
      </c>
      <c r="B1175" s="477"/>
      <c r="C1175" s="146" t="s">
        <v>12</v>
      </c>
      <c r="D1175" s="147" t="e">
        <f>+F53</f>
        <v>#REF!</v>
      </c>
      <c r="E1175" s="32">
        <f>1*0.5*0.7*1.3</f>
        <v>0.46</v>
      </c>
      <c r="F1175" s="32">
        <v>1</v>
      </c>
      <c r="G1175" s="148" t="e">
        <f aca="true" t="shared" si="30" ref="G1175:G1182">+D1175*E1175</f>
        <v>#REF!</v>
      </c>
    </row>
    <row r="1176" spans="1:7" ht="26.25" customHeight="1">
      <c r="A1176" s="478" t="s">
        <v>122</v>
      </c>
      <c r="B1176" s="478"/>
      <c r="C1176" s="146" t="s">
        <v>12</v>
      </c>
      <c r="D1176" s="147" t="e">
        <f>+F66</f>
        <v>#REF!</v>
      </c>
      <c r="E1176" s="32">
        <f>+E1175-(0.25*0.25*1)</f>
        <v>0.4</v>
      </c>
      <c r="F1176" s="32">
        <v>1</v>
      </c>
      <c r="G1176" s="148" t="e">
        <f t="shared" si="30"/>
        <v>#REF!</v>
      </c>
    </row>
    <row r="1177" spans="1:7" ht="12.75">
      <c r="A1177" s="461" t="s">
        <v>579</v>
      </c>
      <c r="B1177" s="461"/>
      <c r="C1177" s="146" t="s">
        <v>12</v>
      </c>
      <c r="D1177" s="145" t="e">
        <f>+#REF!</f>
        <v>#REF!</v>
      </c>
      <c r="E1177" s="32">
        <f>0.25*0.25*1*1.05</f>
        <v>0.07</v>
      </c>
      <c r="F1177" s="32">
        <v>1</v>
      </c>
      <c r="G1177" s="148" t="e">
        <f>+D1177*E1177</f>
        <v>#REF!</v>
      </c>
    </row>
    <row r="1178" spans="1:7" ht="12.75">
      <c r="A1178" s="461" t="s">
        <v>580</v>
      </c>
      <c r="B1178" s="461"/>
      <c r="C1178" s="146" t="s">
        <v>12</v>
      </c>
      <c r="D1178" s="231" t="e">
        <f>+D1177</f>
        <v>#REF!</v>
      </c>
      <c r="E1178" s="32">
        <f>(0.2*0.25*1.2)*0.5</f>
        <v>0.03</v>
      </c>
      <c r="F1178" s="32">
        <v>1</v>
      </c>
      <c r="G1178" s="148" t="e">
        <f>+D1178*E1178</f>
        <v>#REF!</v>
      </c>
    </row>
    <row r="1179" spans="1:7" ht="12.75">
      <c r="A1179" s="461" t="s">
        <v>212</v>
      </c>
      <c r="B1179" s="461"/>
      <c r="C1179" s="146" t="s">
        <v>19</v>
      </c>
      <c r="D1179" s="145">
        <v>17000</v>
      </c>
      <c r="E1179" s="32">
        <v>1.8</v>
      </c>
      <c r="F1179" s="32">
        <v>1</v>
      </c>
      <c r="G1179" s="148">
        <f t="shared" si="30"/>
        <v>30600</v>
      </c>
    </row>
    <row r="1180" spans="1:7" ht="12.75">
      <c r="A1180" s="461" t="s">
        <v>213</v>
      </c>
      <c r="B1180" s="461"/>
      <c r="C1180" s="146" t="s">
        <v>17</v>
      </c>
      <c r="D1180" s="145">
        <v>7450</v>
      </c>
      <c r="E1180" s="32">
        <v>1</v>
      </c>
      <c r="F1180" s="32">
        <v>1</v>
      </c>
      <c r="G1180" s="148">
        <f t="shared" si="30"/>
        <v>7450</v>
      </c>
    </row>
    <row r="1181" spans="1:7" ht="12.75">
      <c r="A1181" s="461" t="s">
        <v>581</v>
      </c>
      <c r="B1181" s="461"/>
      <c r="C1181" s="146" t="s">
        <v>19</v>
      </c>
      <c r="D1181" s="145" t="e">
        <f>+F931</f>
        <v>#REF!</v>
      </c>
      <c r="E1181" s="32">
        <v>1.2</v>
      </c>
      <c r="F1181" s="32">
        <v>1</v>
      </c>
      <c r="G1181" s="148" t="e">
        <f t="shared" si="30"/>
        <v>#REF!</v>
      </c>
    </row>
    <row r="1182" spans="1:7" ht="12.75">
      <c r="A1182" s="461" t="s">
        <v>214</v>
      </c>
      <c r="B1182" s="461"/>
      <c r="C1182" s="146" t="s">
        <v>14</v>
      </c>
      <c r="D1182" s="145" t="e">
        <f>+F498</f>
        <v>#REF!</v>
      </c>
      <c r="E1182" s="32">
        <f>+((4*1)*0.56+(4*1.25)*0.25+(4*1.5*0.56)+(7*1.25*0.56))/2</f>
        <v>5.88</v>
      </c>
      <c r="F1182" s="32">
        <v>1</v>
      </c>
      <c r="G1182" s="148" t="e">
        <f t="shared" si="30"/>
        <v>#REF!</v>
      </c>
    </row>
    <row r="1183" spans="1:7" ht="12.75">
      <c r="A1183" s="461" t="s">
        <v>582</v>
      </c>
      <c r="B1183" s="461"/>
      <c r="C1183" s="146" t="s">
        <v>166</v>
      </c>
      <c r="D1183" s="145">
        <f>+D1011</f>
        <v>52000</v>
      </c>
      <c r="E1183" s="32">
        <v>0.08</v>
      </c>
      <c r="F1183" s="32">
        <v>1</v>
      </c>
      <c r="G1183" s="148">
        <f>+D1183*E1183</f>
        <v>4160</v>
      </c>
    </row>
    <row r="1184" spans="1:7" ht="12.75">
      <c r="A1184" s="461" t="str">
        <f>+A33</f>
        <v>CUADILLA 1-0-4</v>
      </c>
      <c r="B1184" s="461"/>
      <c r="C1184" s="146" t="s">
        <v>50</v>
      </c>
      <c r="D1184" s="145" t="e">
        <f>+#REF!</f>
        <v>#REF!</v>
      </c>
      <c r="E1184" s="32">
        <v>1</v>
      </c>
      <c r="F1184" s="32">
        <v>1</v>
      </c>
      <c r="G1184" s="148" t="e">
        <f>+D1184*E1184</f>
        <v>#REF!</v>
      </c>
    </row>
    <row r="1185" spans="1:7" ht="12.75">
      <c r="A1185" s="461" t="str">
        <f>+A34</f>
        <v>HERRAMIENTA MENOR</v>
      </c>
      <c r="B1185" s="461"/>
      <c r="C1185" s="146" t="s">
        <v>32</v>
      </c>
      <c r="D1185" s="145" t="e">
        <f>+G1184*0.1</f>
        <v>#REF!</v>
      </c>
      <c r="E1185" s="32">
        <v>5.5</v>
      </c>
      <c r="F1185" s="32">
        <v>1</v>
      </c>
      <c r="G1185" s="148" t="e">
        <f>+D1185*E1185</f>
        <v>#REF!</v>
      </c>
    </row>
    <row r="1186" spans="1:7" ht="18">
      <c r="A1186" s="465"/>
      <c r="B1186" s="465"/>
      <c r="C1186" s="154"/>
      <c r="D1186" s="34"/>
      <c r="E1186" s="167" t="s">
        <v>56</v>
      </c>
      <c r="F1186" s="162" t="e">
        <f>SUM(G1175:G1185)</f>
        <v>#REF!</v>
      </c>
      <c r="G1186" s="163" t="s">
        <v>57</v>
      </c>
    </row>
    <row r="1189" spans="1:7" ht="12.75">
      <c r="A1189" s="462" t="s">
        <v>587</v>
      </c>
      <c r="B1189" s="462"/>
      <c r="C1189" s="462"/>
      <c r="D1189" s="462"/>
      <c r="E1189" s="462"/>
      <c r="F1189" s="462"/>
      <c r="G1189" s="462"/>
    </row>
    <row r="1190" spans="1:7" ht="12.75">
      <c r="A1190" s="463" t="s">
        <v>81</v>
      </c>
      <c r="B1190" s="463"/>
      <c r="C1190" s="229" t="s">
        <v>4</v>
      </c>
      <c r="D1190" s="229" t="s">
        <v>53</v>
      </c>
      <c r="E1190" s="464" t="s">
        <v>8</v>
      </c>
      <c r="F1190" s="464"/>
      <c r="G1190" s="229" t="s">
        <v>6</v>
      </c>
    </row>
    <row r="1191" spans="1:7" ht="12.75">
      <c r="A1191" s="461" t="s">
        <v>583</v>
      </c>
      <c r="B1191" s="461"/>
      <c r="C1191" s="146" t="s">
        <v>50</v>
      </c>
      <c r="D1191" s="147" t="e">
        <f>+#REF!</f>
        <v>#REF!</v>
      </c>
      <c r="E1191" s="32">
        <v>0.4</v>
      </c>
      <c r="F1191" s="32">
        <v>1</v>
      </c>
      <c r="G1191" s="148" t="e">
        <f>+D1191*E1191</f>
        <v>#REF!</v>
      </c>
    </row>
    <row r="1192" spans="1:7" ht="12.75">
      <c r="A1192" s="461" t="s">
        <v>584</v>
      </c>
      <c r="B1192" s="461"/>
      <c r="C1192" s="146" t="s">
        <v>12</v>
      </c>
      <c r="D1192" s="147">
        <v>4600</v>
      </c>
      <c r="E1192" s="32">
        <v>1</v>
      </c>
      <c r="F1192" s="32">
        <v>1</v>
      </c>
      <c r="G1192" s="148">
        <f>+D1192*E1192</f>
        <v>4600</v>
      </c>
    </row>
    <row r="1193" spans="1:7" ht="12.75">
      <c r="A1193" s="461" t="s">
        <v>585</v>
      </c>
      <c r="B1193" s="461"/>
      <c r="C1193" s="146" t="s">
        <v>4</v>
      </c>
      <c r="D1193" s="145">
        <v>22000</v>
      </c>
      <c r="E1193" s="32">
        <v>0.15</v>
      </c>
      <c r="F1193" s="32">
        <v>1</v>
      </c>
      <c r="G1193" s="148">
        <f>+D1193*E1193</f>
        <v>3300</v>
      </c>
    </row>
    <row r="1194" spans="1:7" ht="12.75">
      <c r="A1194" s="461" t="s">
        <v>9</v>
      </c>
      <c r="B1194" s="461"/>
      <c r="C1194" s="146" t="s">
        <v>50</v>
      </c>
      <c r="D1194" s="145" t="e">
        <f>+G1191*0.1</f>
        <v>#REF!</v>
      </c>
      <c r="E1194" s="32">
        <v>1</v>
      </c>
      <c r="F1194" s="32">
        <v>1</v>
      </c>
      <c r="G1194" s="148" t="e">
        <f>+D1194*E1194</f>
        <v>#REF!</v>
      </c>
    </row>
    <row r="1195" spans="5:7" ht="12.75">
      <c r="E1195" s="167" t="s">
        <v>56</v>
      </c>
      <c r="F1195" s="162" t="e">
        <f>SUM(G1191:G1194)</f>
        <v>#REF!</v>
      </c>
      <c r="G1195" s="163" t="s">
        <v>60</v>
      </c>
    </row>
    <row r="1198" spans="1:7" ht="12.75">
      <c r="A1198" s="462" t="s">
        <v>588</v>
      </c>
      <c r="B1198" s="462"/>
      <c r="C1198" s="462"/>
      <c r="D1198" s="462"/>
      <c r="E1198" s="462"/>
      <c r="F1198" s="462"/>
      <c r="G1198" s="462"/>
    </row>
    <row r="1199" spans="1:7" ht="12.75">
      <c r="A1199" s="463" t="s">
        <v>81</v>
      </c>
      <c r="B1199" s="463"/>
      <c r="C1199" s="229" t="s">
        <v>4</v>
      </c>
      <c r="D1199" s="229" t="s">
        <v>53</v>
      </c>
      <c r="E1199" s="464" t="s">
        <v>8</v>
      </c>
      <c r="F1199" s="464"/>
      <c r="G1199" s="229" t="s">
        <v>6</v>
      </c>
    </row>
    <row r="1200" spans="1:7" ht="12.75">
      <c r="A1200" s="461" t="s">
        <v>583</v>
      </c>
      <c r="B1200" s="461"/>
      <c r="C1200" s="146" t="s">
        <v>50</v>
      </c>
      <c r="D1200" s="147" t="e">
        <f>+D1191</f>
        <v>#REF!</v>
      </c>
      <c r="E1200" s="32">
        <v>0.1</v>
      </c>
      <c r="F1200" s="32">
        <v>1</v>
      </c>
      <c r="G1200" s="148" t="e">
        <f>+D1200*E1200</f>
        <v>#REF!</v>
      </c>
    </row>
    <row r="1201" spans="1:7" ht="12.75">
      <c r="A1201" s="461" t="s">
        <v>586</v>
      </c>
      <c r="B1201" s="461"/>
      <c r="C1201" s="146" t="s">
        <v>12</v>
      </c>
      <c r="D1201" s="147">
        <v>35000</v>
      </c>
      <c r="E1201" s="32">
        <v>1</v>
      </c>
      <c r="F1201" s="32">
        <v>1</v>
      </c>
      <c r="G1201" s="148">
        <f>+D1201*E1201</f>
        <v>35000</v>
      </c>
    </row>
    <row r="1202" spans="1:7" ht="12.75">
      <c r="A1202" s="461" t="s">
        <v>152</v>
      </c>
      <c r="B1202" s="461"/>
      <c r="C1202" s="146" t="s">
        <v>4</v>
      </c>
      <c r="D1202" s="145" t="e">
        <f>+G1200*0.1</f>
        <v>#REF!</v>
      </c>
      <c r="E1202" s="32">
        <v>1</v>
      </c>
      <c r="F1202" s="32">
        <v>1</v>
      </c>
      <c r="G1202" s="148" t="e">
        <f>+D1202*E1202</f>
        <v>#REF!</v>
      </c>
    </row>
    <row r="1203" spans="5:7" ht="12.75">
      <c r="E1203" s="167" t="s">
        <v>56</v>
      </c>
      <c r="F1203" s="162" t="e">
        <f>SUM(G1200:G1202)</f>
        <v>#REF!</v>
      </c>
      <c r="G1203" s="163" t="s">
        <v>70</v>
      </c>
    </row>
    <row r="1206" spans="1:7" ht="12.75">
      <c r="A1206" s="462" t="s">
        <v>627</v>
      </c>
      <c r="B1206" s="462"/>
      <c r="C1206" s="462"/>
      <c r="D1206" s="462"/>
      <c r="E1206" s="462"/>
      <c r="F1206" s="462"/>
      <c r="G1206" s="462"/>
    </row>
    <row r="1207" spans="1:7" ht="12.75">
      <c r="A1207" s="463" t="s">
        <v>81</v>
      </c>
      <c r="B1207" s="463"/>
      <c r="C1207" s="230" t="s">
        <v>4</v>
      </c>
      <c r="D1207" s="230" t="s">
        <v>53</v>
      </c>
      <c r="E1207" s="464" t="s">
        <v>8</v>
      </c>
      <c r="F1207" s="464"/>
      <c r="G1207" s="230" t="s">
        <v>6</v>
      </c>
    </row>
    <row r="1208" spans="1:7" ht="12.75">
      <c r="A1208" s="461" t="str">
        <f>+'[2] 1. SPT'!$A$13:$D$13</f>
        <v>VARILLA DE COBRE-COBRE 5/8" X 2,40 MTS</v>
      </c>
      <c r="B1208" s="461"/>
      <c r="C1208" s="146" t="s">
        <v>4</v>
      </c>
      <c r="D1208" s="147">
        <v>144000</v>
      </c>
      <c r="E1208" s="32">
        <v>4</v>
      </c>
      <c r="F1208" s="32">
        <v>1</v>
      </c>
      <c r="G1208" s="148">
        <f aca="true" t="shared" si="31" ref="G1208:G1215">+D1208*E1208</f>
        <v>576000</v>
      </c>
    </row>
    <row r="1209" spans="1:7" ht="12.75">
      <c r="A1209" s="461" t="str">
        <f>+'[2] 1. SPT'!$A$14:$D$14</f>
        <v>SOLDADURA  EXOTERMICA 115 GR</v>
      </c>
      <c r="B1209" s="461"/>
      <c r="C1209" s="146" t="s">
        <v>4</v>
      </c>
      <c r="D1209" s="147">
        <v>20100</v>
      </c>
      <c r="E1209" s="32">
        <v>9</v>
      </c>
      <c r="F1209" s="32">
        <v>1</v>
      </c>
      <c r="G1209" s="148">
        <f t="shared" si="31"/>
        <v>180900</v>
      </c>
    </row>
    <row r="1210" spans="1:7" ht="12.75">
      <c r="A1210" s="461" t="str">
        <f>+'[2] 1. SPT'!$A$15:$D$15</f>
        <v>FAVIGEL  25 KG </v>
      </c>
      <c r="B1210" s="461"/>
      <c r="C1210" s="146" t="s">
        <v>4</v>
      </c>
      <c r="D1210" s="147">
        <v>160000</v>
      </c>
      <c r="E1210" s="32">
        <v>4</v>
      </c>
      <c r="F1210" s="32">
        <v>1</v>
      </c>
      <c r="G1210" s="148">
        <f t="shared" si="31"/>
        <v>640000</v>
      </c>
    </row>
    <row r="1211" spans="1:7" ht="12.75">
      <c r="A1211" s="461" t="str">
        <f>+'[2] 1. SPT'!$A$16:$D$16</f>
        <v>CABLE DESNUDO 1/0 AWG</v>
      </c>
      <c r="B1211" s="461"/>
      <c r="C1211" s="146" t="s">
        <v>17</v>
      </c>
      <c r="D1211" s="147">
        <v>27890</v>
      </c>
      <c r="E1211" s="32">
        <v>60</v>
      </c>
      <c r="F1211" s="32">
        <v>1</v>
      </c>
      <c r="G1211" s="148">
        <f t="shared" si="31"/>
        <v>1673400</v>
      </c>
    </row>
    <row r="1212" spans="1:7" ht="12.75">
      <c r="A1212" s="461" t="s">
        <v>629</v>
      </c>
      <c r="B1212" s="461"/>
      <c r="C1212" s="146" t="s">
        <v>4</v>
      </c>
      <c r="D1212" s="147">
        <v>9500</v>
      </c>
      <c r="E1212" s="32">
        <v>1</v>
      </c>
      <c r="F1212" s="32">
        <v>1</v>
      </c>
      <c r="G1212" s="148">
        <f t="shared" si="31"/>
        <v>9500</v>
      </c>
    </row>
    <row r="1213" spans="1:7" ht="12.75">
      <c r="A1213" s="461" t="str">
        <f>+'[2] 1. SPT'!$A$18:$D$18</f>
        <v>CAJA DE  CONCRETO 30*30 INSPECCION </v>
      </c>
      <c r="B1213" s="461"/>
      <c r="C1213" s="146" t="s">
        <v>4</v>
      </c>
      <c r="D1213" s="147">
        <v>60000</v>
      </c>
      <c r="E1213" s="32">
        <v>2</v>
      </c>
      <c r="F1213" s="32">
        <v>1</v>
      </c>
      <c r="G1213" s="148">
        <f t="shared" si="31"/>
        <v>120000</v>
      </c>
    </row>
    <row r="1214" spans="1:7" ht="12.75">
      <c r="A1214" s="461" t="s">
        <v>628</v>
      </c>
      <c r="B1214" s="461"/>
      <c r="C1214" s="146" t="s">
        <v>4</v>
      </c>
      <c r="D1214" s="147">
        <v>450000</v>
      </c>
      <c r="E1214" s="32">
        <v>1</v>
      </c>
      <c r="F1214" s="32">
        <v>1</v>
      </c>
      <c r="G1214" s="148">
        <f t="shared" si="31"/>
        <v>450000</v>
      </c>
    </row>
    <row r="1215" spans="1:7" ht="12.75">
      <c r="A1215" s="461" t="s">
        <v>10</v>
      </c>
      <c r="B1215" s="461"/>
      <c r="C1215" s="146" t="s">
        <v>4</v>
      </c>
      <c r="D1215" s="147">
        <v>25000</v>
      </c>
      <c r="E1215" s="32">
        <v>1</v>
      </c>
      <c r="F1215" s="32">
        <v>1</v>
      </c>
      <c r="G1215" s="148">
        <f t="shared" si="31"/>
        <v>25000</v>
      </c>
    </row>
    <row r="1216" spans="5:7" ht="12.75">
      <c r="E1216" s="167" t="s">
        <v>56</v>
      </c>
      <c r="F1216" s="162">
        <f>SUM(G1208:G1215)</f>
        <v>3674800</v>
      </c>
      <c r="G1216" s="163" t="s">
        <v>70</v>
      </c>
    </row>
    <row r="1219" spans="1:7" ht="12.75">
      <c r="A1219" s="462" t="s">
        <v>630</v>
      </c>
      <c r="B1219" s="462"/>
      <c r="C1219" s="462"/>
      <c r="D1219" s="462"/>
      <c r="E1219" s="462"/>
      <c r="F1219" s="462"/>
      <c r="G1219" s="462"/>
    </row>
    <row r="1220" spans="1:7" ht="12.75">
      <c r="A1220" s="463" t="s">
        <v>81</v>
      </c>
      <c r="B1220" s="463"/>
      <c r="C1220" s="230" t="s">
        <v>4</v>
      </c>
      <c r="D1220" s="230" t="s">
        <v>53</v>
      </c>
      <c r="E1220" s="464" t="s">
        <v>8</v>
      </c>
      <c r="F1220" s="464"/>
      <c r="G1220" s="230" t="s">
        <v>6</v>
      </c>
    </row>
    <row r="1221" spans="1:7" ht="12.75">
      <c r="A1221" s="459" t="s">
        <v>639</v>
      </c>
      <c r="B1221" s="460"/>
      <c r="C1221" s="146" t="s">
        <v>4</v>
      </c>
      <c r="D1221" s="147">
        <v>6000</v>
      </c>
      <c r="E1221" s="32">
        <v>1</v>
      </c>
      <c r="F1221" s="32">
        <v>1</v>
      </c>
      <c r="G1221" s="148">
        <f aca="true" t="shared" si="32" ref="G1221:G1233">+D1221*E1221</f>
        <v>6000</v>
      </c>
    </row>
    <row r="1222" spans="1:7" ht="12.75">
      <c r="A1222" s="459" t="s">
        <v>640</v>
      </c>
      <c r="B1222" s="460"/>
      <c r="C1222" s="146" t="s">
        <v>4</v>
      </c>
      <c r="D1222" s="147">
        <v>1900</v>
      </c>
      <c r="E1222" s="32">
        <v>1</v>
      </c>
      <c r="F1222" s="32">
        <v>1</v>
      </c>
      <c r="G1222" s="148">
        <f t="shared" si="32"/>
        <v>1900</v>
      </c>
    </row>
    <row r="1223" spans="1:7" ht="26.25" customHeight="1">
      <c r="A1223" s="488" t="s">
        <v>641</v>
      </c>
      <c r="B1223" s="489"/>
      <c r="C1223" s="146" t="s">
        <v>4</v>
      </c>
      <c r="D1223" s="147">
        <v>480000</v>
      </c>
      <c r="E1223" s="32">
        <v>2</v>
      </c>
      <c r="F1223" s="32">
        <v>1</v>
      </c>
      <c r="G1223" s="148">
        <f t="shared" si="32"/>
        <v>960000</v>
      </c>
    </row>
    <row r="1224" spans="1:7" ht="12.75">
      <c r="A1224" s="459" t="s">
        <v>631</v>
      </c>
      <c r="B1224" s="460"/>
      <c r="C1224" s="146" t="s">
        <v>4</v>
      </c>
      <c r="D1224" s="147">
        <v>720000</v>
      </c>
      <c r="E1224" s="32">
        <v>1</v>
      </c>
      <c r="F1224" s="32">
        <v>1</v>
      </c>
      <c r="G1224" s="148">
        <f t="shared" si="32"/>
        <v>720000</v>
      </c>
    </row>
    <row r="1225" spans="1:7" ht="12.75">
      <c r="A1225" s="459" t="s">
        <v>632</v>
      </c>
      <c r="B1225" s="460"/>
      <c r="C1225" s="146" t="s">
        <v>4</v>
      </c>
      <c r="D1225" s="147">
        <v>72000</v>
      </c>
      <c r="E1225" s="32">
        <v>2</v>
      </c>
      <c r="F1225" s="32">
        <v>1</v>
      </c>
      <c r="G1225" s="148">
        <f t="shared" si="32"/>
        <v>144000</v>
      </c>
    </row>
    <row r="1226" spans="1:7" ht="12.75" customHeight="1">
      <c r="A1226" s="459" t="s">
        <v>633</v>
      </c>
      <c r="B1226" s="460"/>
      <c r="C1226" s="146" t="s">
        <v>4</v>
      </c>
      <c r="D1226" s="147">
        <v>2400</v>
      </c>
      <c r="E1226" s="32">
        <v>8</v>
      </c>
      <c r="F1226" s="32">
        <v>1</v>
      </c>
      <c r="G1226" s="148">
        <f t="shared" si="32"/>
        <v>19200</v>
      </c>
    </row>
    <row r="1227" spans="1:7" ht="12.75">
      <c r="A1227" s="459" t="s">
        <v>634</v>
      </c>
      <c r="B1227" s="460"/>
      <c r="C1227" s="146" t="s">
        <v>76</v>
      </c>
      <c r="D1227" s="147">
        <v>95000</v>
      </c>
      <c r="E1227" s="32">
        <v>0.25</v>
      </c>
      <c r="F1227" s="32">
        <v>1</v>
      </c>
      <c r="G1227" s="148">
        <f t="shared" si="32"/>
        <v>23750</v>
      </c>
    </row>
    <row r="1228" spans="1:7" ht="12.75">
      <c r="A1228" s="459" t="s">
        <v>635</v>
      </c>
      <c r="B1228" s="460"/>
      <c r="C1228" s="146" t="s">
        <v>4</v>
      </c>
      <c r="D1228" s="147">
        <v>900</v>
      </c>
      <c r="E1228" s="32">
        <v>8</v>
      </c>
      <c r="F1228" s="32">
        <v>1</v>
      </c>
      <c r="G1228" s="148">
        <f t="shared" si="32"/>
        <v>7200</v>
      </c>
    </row>
    <row r="1229" spans="1:7" ht="12.75">
      <c r="A1229" s="459" t="s">
        <v>636</v>
      </c>
      <c r="B1229" s="460"/>
      <c r="C1229" s="146" t="s">
        <v>4</v>
      </c>
      <c r="D1229" s="147">
        <v>14600</v>
      </c>
      <c r="E1229" s="32">
        <v>4</v>
      </c>
      <c r="F1229" s="32">
        <v>1</v>
      </c>
      <c r="G1229" s="148">
        <f t="shared" si="32"/>
        <v>58400</v>
      </c>
    </row>
    <row r="1230" spans="1:7" ht="12.75">
      <c r="A1230" s="459" t="s">
        <v>637</v>
      </c>
      <c r="B1230" s="460"/>
      <c r="C1230" s="146" t="s">
        <v>4</v>
      </c>
      <c r="D1230" s="147">
        <v>3140</v>
      </c>
      <c r="E1230" s="32">
        <v>5</v>
      </c>
      <c r="F1230" s="32">
        <v>1</v>
      </c>
      <c r="G1230" s="148">
        <f t="shared" si="32"/>
        <v>15700</v>
      </c>
    </row>
    <row r="1231" spans="1:7" ht="12.75">
      <c r="A1231" s="459" t="s">
        <v>638</v>
      </c>
      <c r="B1231" s="460"/>
      <c r="C1231" s="146" t="s">
        <v>4</v>
      </c>
      <c r="D1231" s="147">
        <v>1700</v>
      </c>
      <c r="E1231" s="32">
        <v>4</v>
      </c>
      <c r="F1231" s="32">
        <v>1</v>
      </c>
      <c r="G1231" s="148">
        <f t="shared" si="32"/>
        <v>6800</v>
      </c>
    </row>
    <row r="1232" spans="1:7" ht="12.75">
      <c r="A1232" s="459" t="s">
        <v>628</v>
      </c>
      <c r="B1232" s="460"/>
      <c r="C1232" s="146" t="s">
        <v>4</v>
      </c>
      <c r="D1232" s="147">
        <v>700000</v>
      </c>
      <c r="E1232" s="32">
        <v>1</v>
      </c>
      <c r="F1232" s="32">
        <v>1</v>
      </c>
      <c r="G1232" s="148">
        <f t="shared" si="32"/>
        <v>700000</v>
      </c>
    </row>
    <row r="1233" spans="1:7" ht="12.75">
      <c r="A1233" s="459" t="s">
        <v>10</v>
      </c>
      <c r="B1233" s="460"/>
      <c r="C1233" s="146" t="s">
        <v>4</v>
      </c>
      <c r="D1233" s="147">
        <v>200000</v>
      </c>
      <c r="E1233" s="32">
        <v>1</v>
      </c>
      <c r="F1233" s="32">
        <v>1</v>
      </c>
      <c r="G1233" s="148">
        <f t="shared" si="32"/>
        <v>200000</v>
      </c>
    </row>
    <row r="1234" spans="5:7" ht="12.75">
      <c r="E1234" s="167" t="s">
        <v>56</v>
      </c>
      <c r="F1234" s="162">
        <f>SUM(G1221:G1233)</f>
        <v>2862950</v>
      </c>
      <c r="G1234" s="163" t="s">
        <v>70</v>
      </c>
    </row>
    <row r="1236" spans="1:7" ht="12.75">
      <c r="A1236" s="462" t="s">
        <v>644</v>
      </c>
      <c r="B1236" s="462"/>
      <c r="C1236" s="462"/>
      <c r="D1236" s="462"/>
      <c r="E1236" s="462"/>
      <c r="F1236" s="462"/>
      <c r="G1236" s="462"/>
    </row>
    <row r="1237" spans="1:7" ht="12.75">
      <c r="A1237" s="463" t="s">
        <v>81</v>
      </c>
      <c r="B1237" s="463"/>
      <c r="C1237" s="230" t="s">
        <v>4</v>
      </c>
      <c r="D1237" s="230" t="s">
        <v>53</v>
      </c>
      <c r="E1237" s="464" t="s">
        <v>8</v>
      </c>
      <c r="F1237" s="464"/>
      <c r="G1237" s="230" t="s">
        <v>6</v>
      </c>
    </row>
    <row r="1238" spans="1:7" ht="12.75">
      <c r="A1238" s="459" t="s">
        <v>642</v>
      </c>
      <c r="B1238" s="460"/>
      <c r="C1238" s="146" t="s">
        <v>4</v>
      </c>
      <c r="D1238" s="147">
        <v>8650</v>
      </c>
      <c r="E1238" s="32">
        <v>1</v>
      </c>
      <c r="F1238" s="32">
        <v>1</v>
      </c>
      <c r="G1238" s="148">
        <f>+D1238*E1238</f>
        <v>8650</v>
      </c>
    </row>
    <row r="1239" spans="1:7" ht="12.75">
      <c r="A1239" s="459" t="s">
        <v>643</v>
      </c>
      <c r="B1239" s="460"/>
      <c r="C1239" s="146" t="s">
        <v>4</v>
      </c>
      <c r="D1239" s="147">
        <v>1700</v>
      </c>
      <c r="E1239" s="32">
        <v>1</v>
      </c>
      <c r="F1239" s="32">
        <v>1</v>
      </c>
      <c r="G1239" s="148">
        <f>+D1239*E1239</f>
        <v>1700</v>
      </c>
    </row>
    <row r="1240" spans="1:7" ht="12.75">
      <c r="A1240" s="459" t="s">
        <v>628</v>
      </c>
      <c r="B1240" s="460"/>
      <c r="C1240" s="146" t="s">
        <v>4</v>
      </c>
      <c r="D1240" s="147">
        <v>8600</v>
      </c>
      <c r="E1240" s="32">
        <v>1</v>
      </c>
      <c r="F1240" s="32">
        <v>1</v>
      </c>
      <c r="G1240" s="148">
        <f>+D1240*E1240</f>
        <v>8600</v>
      </c>
    </row>
    <row r="1241" spans="5:7" ht="12.75">
      <c r="E1241" s="167" t="s">
        <v>56</v>
      </c>
      <c r="F1241" s="162">
        <f>SUM(G1238:G1240)</f>
        <v>18950</v>
      </c>
      <c r="G1241" s="163" t="s">
        <v>70</v>
      </c>
    </row>
    <row r="1243" spans="1:7" ht="12.75">
      <c r="A1243" s="462" t="s">
        <v>645</v>
      </c>
      <c r="B1243" s="462"/>
      <c r="C1243" s="462"/>
      <c r="D1243" s="462"/>
      <c r="E1243" s="462"/>
      <c r="F1243" s="462"/>
      <c r="G1243" s="462"/>
    </row>
    <row r="1244" spans="1:7" ht="12.75">
      <c r="A1244" s="463" t="s">
        <v>81</v>
      </c>
      <c r="B1244" s="463"/>
      <c r="C1244" s="230" t="s">
        <v>4</v>
      </c>
      <c r="D1244" s="230" t="s">
        <v>53</v>
      </c>
      <c r="E1244" s="464" t="s">
        <v>8</v>
      </c>
      <c r="F1244" s="464"/>
      <c r="G1244" s="230" t="s">
        <v>6</v>
      </c>
    </row>
    <row r="1245" spans="1:7" ht="12.75" hidden="1">
      <c r="A1245" s="459" t="s">
        <v>646</v>
      </c>
      <c r="B1245" s="460"/>
      <c r="C1245" s="146" t="s">
        <v>4</v>
      </c>
      <c r="D1245" s="147">
        <v>1600</v>
      </c>
      <c r="E1245" s="234">
        <v>0</v>
      </c>
      <c r="F1245" s="32">
        <v>1</v>
      </c>
      <c r="G1245" s="148">
        <f aca="true" t="shared" si="33" ref="G1245:G1251">+D1245*E1245</f>
        <v>0</v>
      </c>
    </row>
    <row r="1246" spans="1:7" ht="12.75" hidden="1">
      <c r="A1246" s="459" t="s">
        <v>647</v>
      </c>
      <c r="B1246" s="460"/>
      <c r="C1246" s="146" t="s">
        <v>4</v>
      </c>
      <c r="D1246" s="147">
        <v>3400</v>
      </c>
      <c r="E1246" s="234">
        <v>0</v>
      </c>
      <c r="F1246" s="32">
        <v>1</v>
      </c>
      <c r="G1246" s="148">
        <f t="shared" si="33"/>
        <v>0</v>
      </c>
    </row>
    <row r="1247" spans="1:7" ht="12.75">
      <c r="A1247" s="488" t="s">
        <v>648</v>
      </c>
      <c r="B1247" s="489"/>
      <c r="C1247" s="146" t="s">
        <v>4</v>
      </c>
      <c r="D1247" s="147">
        <v>7000</v>
      </c>
      <c r="E1247" s="234">
        <v>920</v>
      </c>
      <c r="F1247" s="32">
        <v>1</v>
      </c>
      <c r="G1247" s="148">
        <f t="shared" si="33"/>
        <v>6440000</v>
      </c>
    </row>
    <row r="1248" spans="1:7" ht="12.75">
      <c r="A1248" s="459" t="s">
        <v>649</v>
      </c>
      <c r="B1248" s="460"/>
      <c r="C1248" s="146" t="s">
        <v>4</v>
      </c>
      <c r="D1248" s="147">
        <v>14000</v>
      </c>
      <c r="E1248" s="234">
        <v>190</v>
      </c>
      <c r="F1248" s="32">
        <v>1</v>
      </c>
      <c r="G1248" s="148">
        <f t="shared" si="33"/>
        <v>2660000</v>
      </c>
    </row>
    <row r="1249" spans="1:7" ht="12.75">
      <c r="A1249" s="459" t="s">
        <v>650</v>
      </c>
      <c r="B1249" s="460"/>
      <c r="C1249" s="146" t="s">
        <v>4</v>
      </c>
      <c r="D1249" s="147">
        <v>2700</v>
      </c>
      <c r="E1249" s="234">
        <v>25</v>
      </c>
      <c r="F1249" s="32">
        <v>1</v>
      </c>
      <c r="G1249" s="148">
        <f t="shared" si="33"/>
        <v>67500</v>
      </c>
    </row>
    <row r="1250" spans="1:7" ht="12.75">
      <c r="A1250" s="459" t="s">
        <v>651</v>
      </c>
      <c r="B1250" s="460"/>
      <c r="C1250" s="146" t="s">
        <v>4</v>
      </c>
      <c r="D1250" s="147">
        <v>1000000</v>
      </c>
      <c r="E1250" s="32">
        <v>1</v>
      </c>
      <c r="F1250" s="32">
        <v>1</v>
      </c>
      <c r="G1250" s="148">
        <f t="shared" si="33"/>
        <v>1000000</v>
      </c>
    </row>
    <row r="1251" spans="1:7" ht="12.75">
      <c r="A1251" s="459" t="s">
        <v>628</v>
      </c>
      <c r="B1251" s="460"/>
      <c r="C1251" s="146" t="s">
        <v>4</v>
      </c>
      <c r="D1251" s="147">
        <v>3500000</v>
      </c>
      <c r="E1251" s="32">
        <v>1</v>
      </c>
      <c r="F1251" s="32">
        <v>1</v>
      </c>
      <c r="G1251" s="148">
        <f t="shared" si="33"/>
        <v>3500000</v>
      </c>
    </row>
    <row r="1252" spans="5:7" ht="12.75">
      <c r="E1252" s="167" t="s">
        <v>56</v>
      </c>
      <c r="F1252" s="162">
        <f>SUM(G1245:G1251)</f>
        <v>13667500</v>
      </c>
      <c r="G1252" s="163" t="s">
        <v>70</v>
      </c>
    </row>
    <row r="1254" spans="1:7" ht="12.75">
      <c r="A1254" s="462" t="s">
        <v>652</v>
      </c>
      <c r="B1254" s="462"/>
      <c r="C1254" s="462"/>
      <c r="D1254" s="462"/>
      <c r="E1254" s="462"/>
      <c r="F1254" s="462"/>
      <c r="G1254" s="462"/>
    </row>
    <row r="1255" spans="1:7" ht="12.75">
      <c r="A1255" s="463" t="s">
        <v>81</v>
      </c>
      <c r="B1255" s="463"/>
      <c r="C1255" s="230" t="s">
        <v>4</v>
      </c>
      <c r="D1255" s="230" t="s">
        <v>53</v>
      </c>
      <c r="E1255" s="464" t="s">
        <v>8</v>
      </c>
      <c r="F1255" s="464"/>
      <c r="G1255" s="230" t="s">
        <v>6</v>
      </c>
    </row>
    <row r="1256" spans="1:7" ht="12.75">
      <c r="A1256" s="459" t="s">
        <v>653</v>
      </c>
      <c r="B1256" s="460"/>
      <c r="C1256" s="146" t="s">
        <v>4</v>
      </c>
      <c r="D1256" s="147">
        <v>1700</v>
      </c>
      <c r="E1256" s="32">
        <v>1</v>
      </c>
      <c r="F1256" s="32">
        <v>1</v>
      </c>
      <c r="G1256" s="148">
        <f>+D1256*E1256</f>
        <v>1700</v>
      </c>
    </row>
    <row r="1257" spans="1:7" ht="12.75">
      <c r="A1257" s="459" t="s">
        <v>628</v>
      </c>
      <c r="B1257" s="460"/>
      <c r="C1257" s="146" t="s">
        <v>4</v>
      </c>
      <c r="D1257" s="147">
        <v>500</v>
      </c>
      <c r="E1257" s="32">
        <v>1</v>
      </c>
      <c r="F1257" s="32">
        <v>1</v>
      </c>
      <c r="G1257" s="148">
        <f>+D1257*E1257</f>
        <v>500</v>
      </c>
    </row>
    <row r="1258" spans="5:7" ht="12.75">
      <c r="E1258" s="167" t="s">
        <v>56</v>
      </c>
      <c r="F1258" s="162">
        <f>SUM(G1256:G1257)</f>
        <v>2200</v>
      </c>
      <c r="G1258" s="163" t="s">
        <v>70</v>
      </c>
    </row>
  </sheetData>
  <sheetProtection/>
  <mergeCells count="1128">
    <mergeCell ref="A1221:B1221"/>
    <mergeCell ref="A1222:B1222"/>
    <mergeCell ref="A1223:B1223"/>
    <mergeCell ref="A1236:G1236"/>
    <mergeCell ref="A1237:B1237"/>
    <mergeCell ref="E1237:F1237"/>
    <mergeCell ref="A1230:B1230"/>
    <mergeCell ref="A1231:B1231"/>
    <mergeCell ref="A1226:B1226"/>
    <mergeCell ref="A1238:B1238"/>
    <mergeCell ref="A1239:B1239"/>
    <mergeCell ref="A1243:G1243"/>
    <mergeCell ref="A1244:B1244"/>
    <mergeCell ref="E1244:F1244"/>
    <mergeCell ref="A1245:B1245"/>
    <mergeCell ref="A1240:B1240"/>
    <mergeCell ref="A1246:B1246"/>
    <mergeCell ref="A1247:B1247"/>
    <mergeCell ref="A1248:B1248"/>
    <mergeCell ref="A1249:B1249"/>
    <mergeCell ref="A1250:B1250"/>
    <mergeCell ref="A1251:B1251"/>
    <mergeCell ref="A1254:G1254"/>
    <mergeCell ref="A1255:B1255"/>
    <mergeCell ref="E1255:F1255"/>
    <mergeCell ref="A1256:B1256"/>
    <mergeCell ref="A1257:B1257"/>
    <mergeCell ref="A1227:B1227"/>
    <mergeCell ref="A1228:B1228"/>
    <mergeCell ref="A1229:B1229"/>
    <mergeCell ref="A1232:B1232"/>
    <mergeCell ref="A1233:B1233"/>
    <mergeCell ref="A1219:G1219"/>
    <mergeCell ref="A1220:B1220"/>
    <mergeCell ref="E1220:F1220"/>
    <mergeCell ref="A1224:B1224"/>
    <mergeCell ref="A1225:B1225"/>
    <mergeCell ref="A1211:B1211"/>
    <mergeCell ref="A1212:B1212"/>
    <mergeCell ref="A1213:B1213"/>
    <mergeCell ref="A1214:B1214"/>
    <mergeCell ref="A1215:B1215"/>
    <mergeCell ref="A1206:G1206"/>
    <mergeCell ref="A1207:B1207"/>
    <mergeCell ref="E1207:F1207"/>
    <mergeCell ref="A1208:B1208"/>
    <mergeCell ref="A1209:B1209"/>
    <mergeCell ref="A1210:B1210"/>
    <mergeCell ref="A772:B772"/>
    <mergeCell ref="E772:F772"/>
    <mergeCell ref="A773:B773"/>
    <mergeCell ref="A774:B774"/>
    <mergeCell ref="A775:B775"/>
    <mergeCell ref="A1173:G1173"/>
    <mergeCell ref="A1026:B1026"/>
    <mergeCell ref="A1027:B1027"/>
    <mergeCell ref="A1028:B1028"/>
    <mergeCell ref="A1024:B1024"/>
    <mergeCell ref="A596:B596"/>
    <mergeCell ref="A597:B597"/>
    <mergeCell ref="A598:B598"/>
    <mergeCell ref="A763:G763"/>
    <mergeCell ref="A764:B764"/>
    <mergeCell ref="E764:F764"/>
    <mergeCell ref="A601:G601"/>
    <mergeCell ref="A602:B602"/>
    <mergeCell ref="E602:F602"/>
    <mergeCell ref="A603:B603"/>
    <mergeCell ref="A589:B589"/>
    <mergeCell ref="A590:B590"/>
    <mergeCell ref="A593:G593"/>
    <mergeCell ref="A594:B594"/>
    <mergeCell ref="E594:F594"/>
    <mergeCell ref="A595:B595"/>
    <mergeCell ref="A586:B586"/>
    <mergeCell ref="A587:B587"/>
    <mergeCell ref="A588:B588"/>
    <mergeCell ref="A585:G585"/>
    <mergeCell ref="E586:F586"/>
    <mergeCell ref="A513:G513"/>
    <mergeCell ref="A529:G529"/>
    <mergeCell ref="A530:B530"/>
    <mergeCell ref="E530:F530"/>
    <mergeCell ref="A531:B531"/>
    <mergeCell ref="A532:B532"/>
    <mergeCell ref="A524:B524"/>
    <mergeCell ref="A525:B525"/>
    <mergeCell ref="A526:B526"/>
    <mergeCell ref="A520:G520"/>
    <mergeCell ref="A521:B521"/>
    <mergeCell ref="E521:F521"/>
    <mergeCell ref="A522:B522"/>
    <mergeCell ref="A523:B523"/>
    <mergeCell ref="A533:B533"/>
    <mergeCell ref="A534:B534"/>
    <mergeCell ref="A537:G537"/>
    <mergeCell ref="A538:B538"/>
    <mergeCell ref="E538:F538"/>
    <mergeCell ref="A539:B539"/>
    <mergeCell ref="A540:B540"/>
    <mergeCell ref="A541:B541"/>
    <mergeCell ref="A544:G544"/>
    <mergeCell ref="A545:B545"/>
    <mergeCell ref="E545:F545"/>
    <mergeCell ref="A562:G562"/>
    <mergeCell ref="A546:B546"/>
    <mergeCell ref="A547:B547"/>
    <mergeCell ref="A549:B549"/>
    <mergeCell ref="A550:B550"/>
    <mergeCell ref="A510:B510"/>
    <mergeCell ref="A558:B558"/>
    <mergeCell ref="A559:B559"/>
    <mergeCell ref="A571:B571"/>
    <mergeCell ref="A572:B572"/>
    <mergeCell ref="A573:B573"/>
    <mergeCell ref="A553:G553"/>
    <mergeCell ref="A554:B554"/>
    <mergeCell ref="A570:B570"/>
    <mergeCell ref="E570:F570"/>
    <mergeCell ref="A579:B579"/>
    <mergeCell ref="A580:B580"/>
    <mergeCell ref="A506:B506"/>
    <mergeCell ref="A507:B507"/>
    <mergeCell ref="A508:B508"/>
    <mergeCell ref="A576:G576"/>
    <mergeCell ref="A564:B564"/>
    <mergeCell ref="A565:B565"/>
    <mergeCell ref="A566:B566"/>
    <mergeCell ref="A569:G569"/>
    <mergeCell ref="A511:B511"/>
    <mergeCell ref="A501:B501"/>
    <mergeCell ref="E501:F501"/>
    <mergeCell ref="A502:B502"/>
    <mergeCell ref="A503:B503"/>
    <mergeCell ref="A578:B578"/>
    <mergeCell ref="A504:B504"/>
    <mergeCell ref="A505:B505"/>
    <mergeCell ref="E563:F563"/>
    <mergeCell ref="A509:B509"/>
    <mergeCell ref="A488:B488"/>
    <mergeCell ref="A489:B489"/>
    <mergeCell ref="A490:B490"/>
    <mergeCell ref="A495:B495"/>
    <mergeCell ref="A492:G492"/>
    <mergeCell ref="A500:G500"/>
    <mergeCell ref="E493:F493"/>
    <mergeCell ref="A493:B493"/>
    <mergeCell ref="A497:B497"/>
    <mergeCell ref="A483:G483"/>
    <mergeCell ref="A484:B484"/>
    <mergeCell ref="E484:F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3:B463"/>
    <mergeCell ref="A465:B465"/>
    <mergeCell ref="A464:B464"/>
    <mergeCell ref="A468:G468"/>
    <mergeCell ref="A469:B469"/>
    <mergeCell ref="E469:F469"/>
    <mergeCell ref="A457:B457"/>
    <mergeCell ref="A458:B458"/>
    <mergeCell ref="A459:B459"/>
    <mergeCell ref="A460:B460"/>
    <mergeCell ref="A461:B461"/>
    <mergeCell ref="A462:B462"/>
    <mergeCell ref="A450:B450"/>
    <mergeCell ref="A451:B451"/>
    <mergeCell ref="A452:B452"/>
    <mergeCell ref="A455:G455"/>
    <mergeCell ref="A456:B456"/>
    <mergeCell ref="E456:F456"/>
    <mergeCell ref="A442:B442"/>
    <mergeCell ref="A444:B444"/>
    <mergeCell ref="A447:G447"/>
    <mergeCell ref="A448:B448"/>
    <mergeCell ref="E448:F448"/>
    <mergeCell ref="A449:B449"/>
    <mergeCell ref="A435:B435"/>
    <mergeCell ref="A436:B436"/>
    <mergeCell ref="A439:G439"/>
    <mergeCell ref="A440:B440"/>
    <mergeCell ref="E440:F440"/>
    <mergeCell ref="A441:B441"/>
    <mergeCell ref="A428:B428"/>
    <mergeCell ref="A429:B429"/>
    <mergeCell ref="A432:G432"/>
    <mergeCell ref="A433:B433"/>
    <mergeCell ref="E433:F433"/>
    <mergeCell ref="A434:B434"/>
    <mergeCell ref="A421:B421"/>
    <mergeCell ref="A422:B422"/>
    <mergeCell ref="A423:B423"/>
    <mergeCell ref="A426:G426"/>
    <mergeCell ref="A427:B427"/>
    <mergeCell ref="E427:F427"/>
    <mergeCell ref="A414:B414"/>
    <mergeCell ref="A415:B415"/>
    <mergeCell ref="A416:B416"/>
    <mergeCell ref="A417:B417"/>
    <mergeCell ref="A418:B418"/>
    <mergeCell ref="A420:G420"/>
    <mergeCell ref="A408:B408"/>
    <mergeCell ref="A410:G410"/>
    <mergeCell ref="A411:B411"/>
    <mergeCell ref="E411:F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E320:F320"/>
    <mergeCell ref="A396:B396"/>
    <mergeCell ref="A381:B381"/>
    <mergeCell ref="A382:B382"/>
    <mergeCell ref="A383:B383"/>
    <mergeCell ref="A379:G379"/>
    <mergeCell ref="A395:B395"/>
    <mergeCell ref="E395:F395"/>
    <mergeCell ref="A337:B337"/>
    <mergeCell ref="A327:B327"/>
    <mergeCell ref="A280:G280"/>
    <mergeCell ref="A315:B315"/>
    <mergeCell ref="A380:B380"/>
    <mergeCell ref="E380:F380"/>
    <mergeCell ref="A345:B345"/>
    <mergeCell ref="A338:B338"/>
    <mergeCell ref="A339:B339"/>
    <mergeCell ref="A319:G319"/>
    <mergeCell ref="A340:B340"/>
    <mergeCell ref="A320:B320"/>
    <mergeCell ref="A264:G264"/>
    <mergeCell ref="A265:B265"/>
    <mergeCell ref="E265:F265"/>
    <mergeCell ref="A321:B321"/>
    <mergeCell ref="A326:G326"/>
    <mergeCell ref="A348:G348"/>
    <mergeCell ref="A266:B266"/>
    <mergeCell ref="A267:B267"/>
    <mergeCell ref="A306:B306"/>
    <mergeCell ref="A307:B307"/>
    <mergeCell ref="A256:G256"/>
    <mergeCell ref="A257:B257"/>
    <mergeCell ref="E257:F257"/>
    <mergeCell ref="E281:F281"/>
    <mergeCell ref="A282:B282"/>
    <mergeCell ref="A281:B281"/>
    <mergeCell ref="A258:B258"/>
    <mergeCell ref="A259:B259"/>
    <mergeCell ref="A260:B260"/>
    <mergeCell ref="A261:B261"/>
    <mergeCell ref="A249:B249"/>
    <mergeCell ref="E249:F249"/>
    <mergeCell ref="A250:B250"/>
    <mergeCell ref="A251:B251"/>
    <mergeCell ref="A252:B252"/>
    <mergeCell ref="A253:B253"/>
    <mergeCell ref="A120:B120"/>
    <mergeCell ref="A232:G232"/>
    <mergeCell ref="A241:B241"/>
    <mergeCell ref="E241:F241"/>
    <mergeCell ref="A242:B242"/>
    <mergeCell ref="A243:B243"/>
    <mergeCell ref="A235:B235"/>
    <mergeCell ref="A236:B236"/>
    <mergeCell ref="A237:B237"/>
    <mergeCell ref="A240:G240"/>
    <mergeCell ref="A162:B162"/>
    <mergeCell ref="A163:B163"/>
    <mergeCell ref="A87:B87"/>
    <mergeCell ref="A212:G212"/>
    <mergeCell ref="A215:B215"/>
    <mergeCell ref="E159:F159"/>
    <mergeCell ref="A160:B160"/>
    <mergeCell ref="A161:B161"/>
    <mergeCell ref="A159:B159"/>
    <mergeCell ref="A143:B143"/>
    <mergeCell ref="A152:B152"/>
    <mergeCell ref="E168:F168"/>
    <mergeCell ref="A233:B233"/>
    <mergeCell ref="E233:F233"/>
    <mergeCell ref="E85:F85"/>
    <mergeCell ref="A203:G203"/>
    <mergeCell ref="A153:B153"/>
    <mergeCell ref="E141:F141"/>
    <mergeCell ref="E150:F150"/>
    <mergeCell ref="A155:B155"/>
    <mergeCell ref="A86:B86"/>
    <mergeCell ref="A145:B145"/>
    <mergeCell ref="A1030:B1030"/>
    <mergeCell ref="A1031:B1031"/>
    <mergeCell ref="A1025:B1025"/>
    <mergeCell ref="A272:G272"/>
    <mergeCell ref="E388:F388"/>
    <mergeCell ref="A374:B374"/>
    <mergeCell ref="A376:B376"/>
    <mergeCell ref="A372:B372"/>
    <mergeCell ref="A965:B965"/>
    <mergeCell ref="E965:F965"/>
    <mergeCell ref="A1038:B1038"/>
    <mergeCell ref="A1039:B1039"/>
    <mergeCell ref="A1040:B1040"/>
    <mergeCell ref="A1041:B1041"/>
    <mergeCell ref="A968:B968"/>
    <mergeCell ref="A966:B966"/>
    <mergeCell ref="A967:B967"/>
    <mergeCell ref="A969:B969"/>
    <mergeCell ref="A1043:G1043"/>
    <mergeCell ref="A1034:B1034"/>
    <mergeCell ref="E1034:F1034"/>
    <mergeCell ref="A1035:B1035"/>
    <mergeCell ref="A1036:B1036"/>
    <mergeCell ref="A1037:B1037"/>
    <mergeCell ref="A1060:G1060"/>
    <mergeCell ref="A1044:B1044"/>
    <mergeCell ref="E1044:F1044"/>
    <mergeCell ref="A1045:B1045"/>
    <mergeCell ref="A1046:B1046"/>
    <mergeCell ref="A1047:B1047"/>
    <mergeCell ref="A1058:B1058"/>
    <mergeCell ref="A1048:B1048"/>
    <mergeCell ref="A1049:B1049"/>
    <mergeCell ref="A1050:B1050"/>
    <mergeCell ref="A1051:B1051"/>
    <mergeCell ref="A1053:G1053"/>
    <mergeCell ref="A1068:B1068"/>
    <mergeCell ref="E1068:F1068"/>
    <mergeCell ref="A1069:B1069"/>
    <mergeCell ref="A1070:B1070"/>
    <mergeCell ref="A1054:B1054"/>
    <mergeCell ref="E1054:F1054"/>
    <mergeCell ref="A1055:B1055"/>
    <mergeCell ref="A1056:B1056"/>
    <mergeCell ref="A1071:B1071"/>
    <mergeCell ref="A1061:B1061"/>
    <mergeCell ref="E1061:F1061"/>
    <mergeCell ref="A1062:B1062"/>
    <mergeCell ref="A1063:B1063"/>
    <mergeCell ref="A1064:B1064"/>
    <mergeCell ref="A1067:G1067"/>
    <mergeCell ref="A1072:B1072"/>
    <mergeCell ref="A1073:B1073"/>
    <mergeCell ref="A1074:B1074"/>
    <mergeCell ref="A1076:B1076"/>
    <mergeCell ref="A1075:B1075"/>
    <mergeCell ref="A1078:G1078"/>
    <mergeCell ref="A1079:B1079"/>
    <mergeCell ref="A1088:G1088"/>
    <mergeCell ref="E1079:F1079"/>
    <mergeCell ref="A1080:B1080"/>
    <mergeCell ref="A1081:B1081"/>
    <mergeCell ref="A1082:B1082"/>
    <mergeCell ref="A1094:B1094"/>
    <mergeCell ref="A1095:B1095"/>
    <mergeCell ref="A1083:B1083"/>
    <mergeCell ref="A1084:B1084"/>
    <mergeCell ref="A1085:B1085"/>
    <mergeCell ref="A1086:B1086"/>
    <mergeCell ref="A1089:B1089"/>
    <mergeCell ref="E1109:F1109"/>
    <mergeCell ref="A1110:B1110"/>
    <mergeCell ref="A1106:B1106"/>
    <mergeCell ref="A1104:B1104"/>
    <mergeCell ref="E1089:F1089"/>
    <mergeCell ref="A1090:B1090"/>
    <mergeCell ref="A1091:B1091"/>
    <mergeCell ref="A1092:B1092"/>
    <mergeCell ref="A1093:B1093"/>
    <mergeCell ref="A1096:B1096"/>
    <mergeCell ref="A1111:B1111"/>
    <mergeCell ref="A1112:B1112"/>
    <mergeCell ref="E1099:F1099"/>
    <mergeCell ref="A1100:B1100"/>
    <mergeCell ref="A1101:B1101"/>
    <mergeCell ref="A1102:B1102"/>
    <mergeCell ref="A1103:B1103"/>
    <mergeCell ref="A1099:B1099"/>
    <mergeCell ref="A1105:B1105"/>
    <mergeCell ref="A1109:B1109"/>
    <mergeCell ref="A1121:B1121"/>
    <mergeCell ref="A1122:B1122"/>
    <mergeCell ref="A1123:B1123"/>
    <mergeCell ref="A1113:B1113"/>
    <mergeCell ref="A1114:B1114"/>
    <mergeCell ref="A1115:B1115"/>
    <mergeCell ref="A1116:B1116"/>
    <mergeCell ref="A1120:B1120"/>
    <mergeCell ref="E1129:F1129"/>
    <mergeCell ref="A1130:B1130"/>
    <mergeCell ref="A1131:B1131"/>
    <mergeCell ref="A1132:B1132"/>
    <mergeCell ref="A1133:B1133"/>
    <mergeCell ref="A1134:B1134"/>
    <mergeCell ref="A1129:B1129"/>
    <mergeCell ref="A1155:B1155"/>
    <mergeCell ref="A1156:B1156"/>
    <mergeCell ref="A1146:B1146"/>
    <mergeCell ref="A1147:B1147"/>
    <mergeCell ref="A1148:B1148"/>
    <mergeCell ref="A1149:B1149"/>
    <mergeCell ref="A1151:B1151"/>
    <mergeCell ref="A1150:B1150"/>
    <mergeCell ref="A1154:B1154"/>
    <mergeCell ref="E1154:F1154"/>
    <mergeCell ref="A1145:B1145"/>
    <mergeCell ref="E1145:F1145"/>
    <mergeCell ref="A1137:B1137"/>
    <mergeCell ref="E1137:F1137"/>
    <mergeCell ref="A1138:B1138"/>
    <mergeCell ref="A1139:B1139"/>
    <mergeCell ref="A1140:B1140"/>
    <mergeCell ref="A1141:B1141"/>
    <mergeCell ref="A1142:B1142"/>
    <mergeCell ref="A944:B944"/>
    <mergeCell ref="A946:B946"/>
    <mergeCell ref="A949:B949"/>
    <mergeCell ref="A943:B943"/>
    <mergeCell ref="E957:F957"/>
    <mergeCell ref="A962:B962"/>
    <mergeCell ref="A950:B950"/>
    <mergeCell ref="A951:B951"/>
    <mergeCell ref="A952:B952"/>
    <mergeCell ref="A954:B954"/>
    <mergeCell ref="E949:F949"/>
    <mergeCell ref="A992:B992"/>
    <mergeCell ref="A993:B993"/>
    <mergeCell ref="A995:B995"/>
    <mergeCell ref="E998:F998"/>
    <mergeCell ref="A991:B991"/>
    <mergeCell ref="A961:B961"/>
    <mergeCell ref="A990:B990"/>
    <mergeCell ref="E990:F990"/>
    <mergeCell ref="A972:B972"/>
    <mergeCell ref="A1012:B1012"/>
    <mergeCell ref="A1003:B1003"/>
    <mergeCell ref="A1004:B1004"/>
    <mergeCell ref="A1008:B1008"/>
    <mergeCell ref="A1009:B1009"/>
    <mergeCell ref="A76:G76"/>
    <mergeCell ref="E77:F77"/>
    <mergeCell ref="A151:B151"/>
    <mergeCell ref="E120:F120"/>
    <mergeCell ref="A121:B121"/>
    <mergeCell ref="E69:F69"/>
    <mergeCell ref="E56:F56"/>
    <mergeCell ref="A49:G49"/>
    <mergeCell ref="A43:B43"/>
    <mergeCell ref="A5:G7"/>
    <mergeCell ref="A57:B57"/>
    <mergeCell ref="E62:F62"/>
    <mergeCell ref="A63:B63"/>
    <mergeCell ref="A65:B65"/>
    <mergeCell ref="A62:B62"/>
    <mergeCell ref="A17:B17"/>
    <mergeCell ref="A19:B19"/>
    <mergeCell ref="A55:G55"/>
    <mergeCell ref="A150:B150"/>
    <mergeCell ref="A144:B144"/>
    <mergeCell ref="A146:B146"/>
    <mergeCell ref="A141:B141"/>
    <mergeCell ref="A92:B92"/>
    <mergeCell ref="A140:G140"/>
    <mergeCell ref="A149:G149"/>
    <mergeCell ref="A10:B10"/>
    <mergeCell ref="A69:B69"/>
    <mergeCell ref="A58:B58"/>
    <mergeCell ref="A56:B56"/>
    <mergeCell ref="A77:B77"/>
    <mergeCell ref="A68:G68"/>
    <mergeCell ref="A70:B70"/>
    <mergeCell ref="A73:B73"/>
    <mergeCell ref="A31:B31"/>
    <mergeCell ref="A18:B18"/>
    <mergeCell ref="A1:G1"/>
    <mergeCell ref="A2:G2"/>
    <mergeCell ref="A3:G3"/>
    <mergeCell ref="A4:G4"/>
    <mergeCell ref="A9:B9"/>
    <mergeCell ref="E30:F30"/>
    <mergeCell ref="A8:G8"/>
    <mergeCell ref="A16:G16"/>
    <mergeCell ref="A22:G22"/>
    <mergeCell ref="A11:B11"/>
    <mergeCell ref="A169:B169"/>
    <mergeCell ref="A170:B170"/>
    <mergeCell ref="A168:B168"/>
    <mergeCell ref="A171:B171"/>
    <mergeCell ref="A24:B24"/>
    <mergeCell ref="E24:F24"/>
    <mergeCell ref="A25:B25"/>
    <mergeCell ref="A26:B26"/>
    <mergeCell ref="A142:B142"/>
    <mergeCell ref="E91:F91"/>
    <mergeCell ref="A172:B172"/>
    <mergeCell ref="A173:B173"/>
    <mergeCell ref="A177:B177"/>
    <mergeCell ref="E177:F177"/>
    <mergeCell ref="A178:B178"/>
    <mergeCell ref="A176:G176"/>
    <mergeCell ref="A179:B179"/>
    <mergeCell ref="A180:B180"/>
    <mergeCell ref="A181:B181"/>
    <mergeCell ref="A182:B182"/>
    <mergeCell ref="A186:B186"/>
    <mergeCell ref="E186:F186"/>
    <mergeCell ref="A185:G185"/>
    <mergeCell ref="A187:B187"/>
    <mergeCell ref="A188:B188"/>
    <mergeCell ref="A189:B189"/>
    <mergeCell ref="A190:B190"/>
    <mergeCell ref="A191:B191"/>
    <mergeCell ref="A195:B195"/>
    <mergeCell ref="A194:G194"/>
    <mergeCell ref="E195:F195"/>
    <mergeCell ref="A196:B196"/>
    <mergeCell ref="A197:B197"/>
    <mergeCell ref="A198:B198"/>
    <mergeCell ref="A199:B199"/>
    <mergeCell ref="A200:B200"/>
    <mergeCell ref="A204:B204"/>
    <mergeCell ref="E204:F204"/>
    <mergeCell ref="A205:B205"/>
    <mergeCell ref="A206:B206"/>
    <mergeCell ref="A207:B207"/>
    <mergeCell ref="A208:B208"/>
    <mergeCell ref="A209:B209"/>
    <mergeCell ref="A213:B213"/>
    <mergeCell ref="E213:F213"/>
    <mergeCell ref="A214:B214"/>
    <mergeCell ref="A217:B217"/>
    <mergeCell ref="A218:B218"/>
    <mergeCell ref="E222:F222"/>
    <mergeCell ref="A221:G221"/>
    <mergeCell ref="A222:B222"/>
    <mergeCell ref="A223:B223"/>
    <mergeCell ref="A224:B224"/>
    <mergeCell ref="A227:B227"/>
    <mergeCell ref="A228:B228"/>
    <mergeCell ref="A268:B268"/>
    <mergeCell ref="A269:B269"/>
    <mergeCell ref="A244:B244"/>
    <mergeCell ref="A245:B245"/>
    <mergeCell ref="A248:G248"/>
    <mergeCell ref="A234:B234"/>
    <mergeCell ref="E273:F273"/>
    <mergeCell ref="A274:B274"/>
    <mergeCell ref="A275:B275"/>
    <mergeCell ref="A273:B273"/>
    <mergeCell ref="A276:B276"/>
    <mergeCell ref="A277:B277"/>
    <mergeCell ref="E297:F297"/>
    <mergeCell ref="A298:B298"/>
    <mergeCell ref="A283:B283"/>
    <mergeCell ref="A284:B284"/>
    <mergeCell ref="A285:B285"/>
    <mergeCell ref="A288:G288"/>
    <mergeCell ref="A289:B289"/>
    <mergeCell ref="E289:F289"/>
    <mergeCell ref="A313:B313"/>
    <mergeCell ref="E313:F313"/>
    <mergeCell ref="A314:B314"/>
    <mergeCell ref="A290:B290"/>
    <mergeCell ref="A291:B291"/>
    <mergeCell ref="E305:F305"/>
    <mergeCell ref="A292:B292"/>
    <mergeCell ref="A293:B293"/>
    <mergeCell ref="A296:G296"/>
    <mergeCell ref="A297:B297"/>
    <mergeCell ref="A299:B299"/>
    <mergeCell ref="A300:B300"/>
    <mergeCell ref="A301:B301"/>
    <mergeCell ref="A304:G304"/>
    <mergeCell ref="A305:B305"/>
    <mergeCell ref="A312:G312"/>
    <mergeCell ref="A308:B308"/>
    <mergeCell ref="A309:B309"/>
    <mergeCell ref="A316:B316"/>
    <mergeCell ref="A358:B358"/>
    <mergeCell ref="A322:B322"/>
    <mergeCell ref="A323:B323"/>
    <mergeCell ref="A336:B336"/>
    <mergeCell ref="A353:B353"/>
    <mergeCell ref="A354:B354"/>
    <mergeCell ref="A341:B341"/>
    <mergeCell ref="A342:B342"/>
    <mergeCell ref="A343:B343"/>
    <mergeCell ref="E327:F327"/>
    <mergeCell ref="A328:B328"/>
    <mergeCell ref="A329:B329"/>
    <mergeCell ref="A331:B331"/>
    <mergeCell ref="A330:B330"/>
    <mergeCell ref="A335:B335"/>
    <mergeCell ref="A333:B333"/>
    <mergeCell ref="A334:B334"/>
    <mergeCell ref="A332:B332"/>
    <mergeCell ref="E349:F349"/>
    <mergeCell ref="A362:B362"/>
    <mergeCell ref="E362:F362"/>
    <mergeCell ref="A356:B356"/>
    <mergeCell ref="A357:B357"/>
    <mergeCell ref="A344:B344"/>
    <mergeCell ref="A355:B355"/>
    <mergeCell ref="A368:B368"/>
    <mergeCell ref="A384:B384"/>
    <mergeCell ref="A387:G387"/>
    <mergeCell ref="A371:G371"/>
    <mergeCell ref="A366:B366"/>
    <mergeCell ref="A367:B367"/>
    <mergeCell ref="E372:F372"/>
    <mergeCell ref="A373:B373"/>
    <mergeCell ref="A581:B581"/>
    <mergeCell ref="A582:B582"/>
    <mergeCell ref="A349:B349"/>
    <mergeCell ref="A397:B397"/>
    <mergeCell ref="A400:G400"/>
    <mergeCell ref="A401:B401"/>
    <mergeCell ref="E401:F401"/>
    <mergeCell ref="A393:G393"/>
    <mergeCell ref="A363:B363"/>
    <mergeCell ref="A390:B390"/>
    <mergeCell ref="E514:F514"/>
    <mergeCell ref="A515:B515"/>
    <mergeCell ref="A516:B516"/>
    <mergeCell ref="A517:B517"/>
    <mergeCell ref="A577:B577"/>
    <mergeCell ref="E577:F577"/>
    <mergeCell ref="E554:F554"/>
    <mergeCell ref="A555:B555"/>
    <mergeCell ref="A556:B556"/>
    <mergeCell ref="A563:B563"/>
    <mergeCell ref="A514:B514"/>
    <mergeCell ref="A929:B929"/>
    <mergeCell ref="A930:B930"/>
    <mergeCell ref="A494:B494"/>
    <mergeCell ref="A496:B496"/>
    <mergeCell ref="A364:B364"/>
    <mergeCell ref="A365:B365"/>
    <mergeCell ref="A389:B389"/>
    <mergeCell ref="A375:B375"/>
    <mergeCell ref="A388:B388"/>
    <mergeCell ref="A606:B606"/>
    <mergeCell ref="A612:B612"/>
    <mergeCell ref="A615:G615"/>
    <mergeCell ref="A617:B617"/>
    <mergeCell ref="A106:B106"/>
    <mergeCell ref="A98:B98"/>
    <mergeCell ref="E98:F98"/>
    <mergeCell ref="A99:B99"/>
    <mergeCell ref="A100:B100"/>
    <mergeCell ref="A101:B101"/>
    <mergeCell ref="E130:F130"/>
    <mergeCell ref="A135:B135"/>
    <mergeCell ref="A611:B611"/>
    <mergeCell ref="A158:G158"/>
    <mergeCell ref="A167:G167"/>
    <mergeCell ref="A164:B164"/>
    <mergeCell ref="A154:B154"/>
    <mergeCell ref="A137:B137"/>
    <mergeCell ref="A604:B604"/>
    <mergeCell ref="A605:B605"/>
    <mergeCell ref="A104:G104"/>
    <mergeCell ref="A935:B935"/>
    <mergeCell ref="A936:B936"/>
    <mergeCell ref="A134:B134"/>
    <mergeCell ref="A129:G129"/>
    <mergeCell ref="A122:B122"/>
    <mergeCell ref="A123:B123"/>
    <mergeCell ref="A132:B132"/>
    <mergeCell ref="A133:B133"/>
    <mergeCell ref="A927:B927"/>
    <mergeCell ref="A119:G119"/>
    <mergeCell ref="A124:B124"/>
    <mergeCell ref="E105:F105"/>
    <mergeCell ref="A107:B107"/>
    <mergeCell ref="A108:B108"/>
    <mergeCell ref="A116:B116"/>
    <mergeCell ref="A105:B105"/>
    <mergeCell ref="A115:B115"/>
    <mergeCell ref="A109:B109"/>
    <mergeCell ref="A111:B111"/>
    <mergeCell ref="A131:B131"/>
    <mergeCell ref="E1174:F1174"/>
    <mergeCell ref="A79:B79"/>
    <mergeCell ref="A51:B51"/>
    <mergeCell ref="A52:B52"/>
    <mergeCell ref="A125:B125"/>
    <mergeCell ref="A126:B126"/>
    <mergeCell ref="A1017:B1017"/>
    <mergeCell ref="A136:B136"/>
    <mergeCell ref="A80:B80"/>
    <mergeCell ref="A1177:B1177"/>
    <mergeCell ref="A1179:B1179"/>
    <mergeCell ref="A1186:B1186"/>
    <mergeCell ref="A1176:B1176"/>
    <mergeCell ref="A1181:B1181"/>
    <mergeCell ref="A1180:B1180"/>
    <mergeCell ref="A1178:B1178"/>
    <mergeCell ref="A1182:B1182"/>
    <mergeCell ref="A1184:B1184"/>
    <mergeCell ref="A1185:B1185"/>
    <mergeCell ref="E9:F9"/>
    <mergeCell ref="E17:F17"/>
    <mergeCell ref="A29:G29"/>
    <mergeCell ref="A12:B12"/>
    <mergeCell ref="A13:B13"/>
    <mergeCell ref="A1175:B1175"/>
    <mergeCell ref="A1174:B1174"/>
    <mergeCell ref="A1021:B1021"/>
    <mergeCell ref="A47:B47"/>
    <mergeCell ref="A30:B30"/>
    <mergeCell ref="A32:B32"/>
    <mergeCell ref="A33:B33"/>
    <mergeCell ref="A64:B64"/>
    <mergeCell ref="A61:G61"/>
    <mergeCell ref="A50:B50"/>
    <mergeCell ref="A39:G39"/>
    <mergeCell ref="E40:F40"/>
    <mergeCell ref="A44:B44"/>
    <mergeCell ref="A45:B45"/>
    <mergeCell ref="A46:B46"/>
    <mergeCell ref="A37:B37"/>
    <mergeCell ref="A40:B40"/>
    <mergeCell ref="A41:B41"/>
    <mergeCell ref="A42:B42"/>
    <mergeCell ref="A81:B81"/>
    <mergeCell ref="A34:B34"/>
    <mergeCell ref="A35:B35"/>
    <mergeCell ref="A36:B36"/>
    <mergeCell ref="A78:B78"/>
    <mergeCell ref="A71:B71"/>
    <mergeCell ref="A609:G609"/>
    <mergeCell ref="A610:B610"/>
    <mergeCell ref="E610:F610"/>
    <mergeCell ref="A84:G84"/>
    <mergeCell ref="A90:G90"/>
    <mergeCell ref="A97:G97"/>
    <mergeCell ref="A93:B93"/>
    <mergeCell ref="A94:B94"/>
    <mergeCell ref="A85:B85"/>
    <mergeCell ref="A91:B91"/>
    <mergeCell ref="E617:F617"/>
    <mergeCell ref="A618:B618"/>
    <mergeCell ref="A619:B619"/>
    <mergeCell ref="A622:G622"/>
    <mergeCell ref="A623:B623"/>
    <mergeCell ref="E623:F623"/>
    <mergeCell ref="A624:B624"/>
    <mergeCell ref="A625:B625"/>
    <mergeCell ref="A626:B626"/>
    <mergeCell ref="A627:B627"/>
    <mergeCell ref="A632:G632"/>
    <mergeCell ref="A633:B633"/>
    <mergeCell ref="A634:B634"/>
    <mergeCell ref="A635:B635"/>
    <mergeCell ref="A638:G638"/>
    <mergeCell ref="A628:B628"/>
    <mergeCell ref="A629:B629"/>
    <mergeCell ref="A630:B630"/>
    <mergeCell ref="A639:B639"/>
    <mergeCell ref="E639:F639"/>
    <mergeCell ref="A640:B640"/>
    <mergeCell ref="A641:B641"/>
    <mergeCell ref="A644:G644"/>
    <mergeCell ref="A645:B645"/>
    <mergeCell ref="E645:F645"/>
    <mergeCell ref="A646:B646"/>
    <mergeCell ref="A647:B647"/>
    <mergeCell ref="A648:B648"/>
    <mergeCell ref="A651:G651"/>
    <mergeCell ref="A652:B652"/>
    <mergeCell ref="E652:F652"/>
    <mergeCell ref="A653:B653"/>
    <mergeCell ref="A654:B654"/>
    <mergeCell ref="A656:B656"/>
    <mergeCell ref="A659:G659"/>
    <mergeCell ref="A660:B660"/>
    <mergeCell ref="E660:F660"/>
    <mergeCell ref="A661:B661"/>
    <mergeCell ref="A662:B662"/>
    <mergeCell ref="A663:B663"/>
    <mergeCell ref="A664:B664"/>
    <mergeCell ref="A667:G667"/>
    <mergeCell ref="A668:B668"/>
    <mergeCell ref="E668:F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80:G680"/>
    <mergeCell ref="A681:B681"/>
    <mergeCell ref="E681:F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5:G695"/>
    <mergeCell ref="A696:B696"/>
    <mergeCell ref="E696:F696"/>
    <mergeCell ref="A697:B697"/>
    <mergeCell ref="A698:B698"/>
    <mergeCell ref="A699:B699"/>
    <mergeCell ref="A700:B700"/>
    <mergeCell ref="A701:B701"/>
    <mergeCell ref="A702:B702"/>
    <mergeCell ref="A704:G704"/>
    <mergeCell ref="A705:B705"/>
    <mergeCell ref="E705:F705"/>
    <mergeCell ref="A706:B706"/>
    <mergeCell ref="A707:B707"/>
    <mergeCell ref="A708:B708"/>
    <mergeCell ref="A709:B709"/>
    <mergeCell ref="A712:G712"/>
    <mergeCell ref="A713:B713"/>
    <mergeCell ref="E713:F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5:G725"/>
    <mergeCell ref="A726:B726"/>
    <mergeCell ref="E726:F726"/>
    <mergeCell ref="A727:B727"/>
    <mergeCell ref="A728:B728"/>
    <mergeCell ref="A729:B729"/>
    <mergeCell ref="A732:G732"/>
    <mergeCell ref="A733:B733"/>
    <mergeCell ref="E733:F733"/>
    <mergeCell ref="A734:B734"/>
    <mergeCell ref="A735:B735"/>
    <mergeCell ref="A736:B736"/>
    <mergeCell ref="A737:B737"/>
    <mergeCell ref="A738:B738"/>
    <mergeCell ref="A741:G741"/>
    <mergeCell ref="A742:B742"/>
    <mergeCell ref="E742:F742"/>
    <mergeCell ref="A743:B743"/>
    <mergeCell ref="A744:B744"/>
    <mergeCell ref="A745:B745"/>
    <mergeCell ref="A746:B746"/>
    <mergeCell ref="A749:G749"/>
    <mergeCell ref="A750:B750"/>
    <mergeCell ref="E750:F750"/>
    <mergeCell ref="A751:B751"/>
    <mergeCell ref="A752:B752"/>
    <mergeCell ref="A753:B753"/>
    <mergeCell ref="A756:G756"/>
    <mergeCell ref="A757:B757"/>
    <mergeCell ref="E757:F757"/>
    <mergeCell ref="A758:B758"/>
    <mergeCell ref="A759:B759"/>
    <mergeCell ref="A760:B760"/>
    <mergeCell ref="A779:G779"/>
    <mergeCell ref="A780:B780"/>
    <mergeCell ref="E780:F780"/>
    <mergeCell ref="A781:B781"/>
    <mergeCell ref="A765:B765"/>
    <mergeCell ref="A766:B766"/>
    <mergeCell ref="A767:B767"/>
    <mergeCell ref="A768:B768"/>
    <mergeCell ref="A776:B776"/>
    <mergeCell ref="A771:G771"/>
    <mergeCell ref="A782:B782"/>
    <mergeCell ref="A783:B783"/>
    <mergeCell ref="A786:G786"/>
    <mergeCell ref="A787:B787"/>
    <mergeCell ref="E787:F787"/>
    <mergeCell ref="A788:B788"/>
    <mergeCell ref="A796:B796"/>
    <mergeCell ref="A797:B797"/>
    <mergeCell ref="A798:B798"/>
    <mergeCell ref="A799:B799"/>
    <mergeCell ref="A789:B789"/>
    <mergeCell ref="A790:B790"/>
    <mergeCell ref="A793:G793"/>
    <mergeCell ref="A794:B794"/>
    <mergeCell ref="E794:F794"/>
    <mergeCell ref="A795:B795"/>
    <mergeCell ref="A802:G802"/>
    <mergeCell ref="A803:B803"/>
    <mergeCell ref="E803:F803"/>
    <mergeCell ref="A804:B804"/>
    <mergeCell ref="A805:B805"/>
    <mergeCell ref="A806:B806"/>
    <mergeCell ref="A807:B807"/>
    <mergeCell ref="A820:G820"/>
    <mergeCell ref="A821:B821"/>
    <mergeCell ref="E821:F821"/>
    <mergeCell ref="A822:B822"/>
    <mergeCell ref="A823:B823"/>
    <mergeCell ref="A814:B814"/>
    <mergeCell ref="A815:B815"/>
    <mergeCell ref="A816:B816"/>
    <mergeCell ref="A817:B817"/>
    <mergeCell ref="A826:G826"/>
    <mergeCell ref="A827:B827"/>
    <mergeCell ref="E827:F827"/>
    <mergeCell ref="A828:B828"/>
    <mergeCell ref="A829:B829"/>
    <mergeCell ref="A832:G832"/>
    <mergeCell ref="A833:B833"/>
    <mergeCell ref="E833:F833"/>
    <mergeCell ref="A834:B834"/>
    <mergeCell ref="A835:B835"/>
    <mergeCell ref="A836:B836"/>
    <mergeCell ref="A837:B837"/>
    <mergeCell ref="A838:B838"/>
    <mergeCell ref="A839:B839"/>
    <mergeCell ref="A840:B840"/>
    <mergeCell ref="A842:G842"/>
    <mergeCell ref="A843:B843"/>
    <mergeCell ref="A844:B844"/>
    <mergeCell ref="A845:B845"/>
    <mergeCell ref="A848:G848"/>
    <mergeCell ref="A849:B849"/>
    <mergeCell ref="E849:F849"/>
    <mergeCell ref="A850:B850"/>
    <mergeCell ref="A851:B851"/>
    <mergeCell ref="A854:G854"/>
    <mergeCell ref="A855:B855"/>
    <mergeCell ref="E855:F855"/>
    <mergeCell ref="A856:B856"/>
    <mergeCell ref="A857:B857"/>
    <mergeCell ref="A858:B858"/>
    <mergeCell ref="A861:G861"/>
    <mergeCell ref="A862:B862"/>
    <mergeCell ref="E862:F862"/>
    <mergeCell ref="A863:B863"/>
    <mergeCell ref="A864:B864"/>
    <mergeCell ref="A866:B866"/>
    <mergeCell ref="E878:F878"/>
    <mergeCell ref="A879:B879"/>
    <mergeCell ref="A880:B880"/>
    <mergeCell ref="A869:G869"/>
    <mergeCell ref="A870:B870"/>
    <mergeCell ref="E870:F870"/>
    <mergeCell ref="A871:B871"/>
    <mergeCell ref="A872:B872"/>
    <mergeCell ref="A873:B873"/>
    <mergeCell ref="A878:B878"/>
    <mergeCell ref="A887:B887"/>
    <mergeCell ref="A928:B928"/>
    <mergeCell ref="A926:B926"/>
    <mergeCell ref="E926:F926"/>
    <mergeCell ref="A937:B937"/>
    <mergeCell ref="A885:B885"/>
    <mergeCell ref="A886:B886"/>
    <mergeCell ref="A934:B934"/>
    <mergeCell ref="E934:F934"/>
    <mergeCell ref="A919:B919"/>
    <mergeCell ref="A920:B920"/>
    <mergeCell ref="A933:G933"/>
    <mergeCell ref="A940:G940"/>
    <mergeCell ref="A945:B945"/>
    <mergeCell ref="A948:G948"/>
    <mergeCell ref="A925:G925"/>
    <mergeCell ref="A941:B941"/>
    <mergeCell ref="E941:F941"/>
    <mergeCell ref="A942:B942"/>
    <mergeCell ref="A921:B921"/>
    <mergeCell ref="A913:B913"/>
    <mergeCell ref="A914:B914"/>
    <mergeCell ref="A916:G916"/>
    <mergeCell ref="A917:B917"/>
    <mergeCell ref="E917:F917"/>
    <mergeCell ref="A918:B918"/>
    <mergeCell ref="A890:G890"/>
    <mergeCell ref="A891:B891"/>
    <mergeCell ref="E891:F891"/>
    <mergeCell ref="A892:B892"/>
    <mergeCell ref="A893:B893"/>
    <mergeCell ref="A911:B911"/>
    <mergeCell ref="A894:B894"/>
    <mergeCell ref="A895:B895"/>
    <mergeCell ref="A896:B896"/>
    <mergeCell ref="A897:B897"/>
    <mergeCell ref="A898:B898"/>
    <mergeCell ref="A899:B899"/>
    <mergeCell ref="A1167:B1167"/>
    <mergeCell ref="A1168:B1168"/>
    <mergeCell ref="A957:B957"/>
    <mergeCell ref="A953:B953"/>
    <mergeCell ref="A956:G956"/>
    <mergeCell ref="A958:B958"/>
    <mergeCell ref="A959:B959"/>
    <mergeCell ref="A960:B960"/>
    <mergeCell ref="A1169:B1169"/>
    <mergeCell ref="A1010:B1010"/>
    <mergeCell ref="A1011:B1011"/>
    <mergeCell ref="A1014:B1014"/>
    <mergeCell ref="A999:B999"/>
    <mergeCell ref="A1165:B1165"/>
    <mergeCell ref="A1166:B1166"/>
    <mergeCell ref="A1000:B1000"/>
    <mergeCell ref="A1001:B1001"/>
    <mergeCell ref="A1005:B1005"/>
    <mergeCell ref="A1016:B1016"/>
    <mergeCell ref="A1136:G1136"/>
    <mergeCell ref="A1144:G1144"/>
    <mergeCell ref="A1153:G1153"/>
    <mergeCell ref="A1163:G1163"/>
    <mergeCell ref="A1164:B1164"/>
    <mergeCell ref="E1164:F1164"/>
    <mergeCell ref="A1157:B1157"/>
    <mergeCell ref="A1158:B1158"/>
    <mergeCell ref="A1159:B1159"/>
    <mergeCell ref="A1160:B1160"/>
    <mergeCell ref="A1098:G1098"/>
    <mergeCell ref="A1108:G1108"/>
    <mergeCell ref="A1118:G1118"/>
    <mergeCell ref="A1128:G1128"/>
    <mergeCell ref="A1124:B1124"/>
    <mergeCell ref="A1125:B1125"/>
    <mergeCell ref="A1126:B1126"/>
    <mergeCell ref="A1119:B1119"/>
    <mergeCell ref="E1119:F1119"/>
    <mergeCell ref="E1017:F1017"/>
    <mergeCell ref="A1018:B1018"/>
    <mergeCell ref="A1019:B1019"/>
    <mergeCell ref="A1065:B1065"/>
    <mergeCell ref="A1057:B1057"/>
    <mergeCell ref="A1007:G1007"/>
    <mergeCell ref="A1020:B1020"/>
    <mergeCell ref="A1023:G1023"/>
    <mergeCell ref="A1033:G1033"/>
    <mergeCell ref="E1008:F1008"/>
    <mergeCell ref="E1024:F1024"/>
    <mergeCell ref="A1013:B1013"/>
    <mergeCell ref="A1029:B1029"/>
    <mergeCell ref="A979:B979"/>
    <mergeCell ref="A986:B986"/>
    <mergeCell ref="A989:G989"/>
    <mergeCell ref="A994:B994"/>
    <mergeCell ref="A997:G997"/>
    <mergeCell ref="A1002:B1002"/>
    <mergeCell ref="A998:B998"/>
    <mergeCell ref="E972:F972"/>
    <mergeCell ref="A973:B973"/>
    <mergeCell ref="A974:B974"/>
    <mergeCell ref="A982:B982"/>
    <mergeCell ref="E982:F982"/>
    <mergeCell ref="A983:B983"/>
    <mergeCell ref="A984:B984"/>
    <mergeCell ref="A981:G981"/>
    <mergeCell ref="A975:B975"/>
    <mergeCell ref="A976:B976"/>
    <mergeCell ref="A977:B977"/>
    <mergeCell ref="A978:B978"/>
    <mergeCell ref="A987:B987"/>
    <mergeCell ref="A985:B985"/>
    <mergeCell ref="A964:G964"/>
    <mergeCell ref="A900:B900"/>
    <mergeCell ref="A901:B901"/>
    <mergeCell ref="A907:B907"/>
    <mergeCell ref="A908:B908"/>
    <mergeCell ref="A971:G971"/>
    <mergeCell ref="A909:B909"/>
    <mergeCell ref="A910:B910"/>
    <mergeCell ref="A912:B912"/>
    <mergeCell ref="A883:B883"/>
    <mergeCell ref="A884:B884"/>
    <mergeCell ref="A810:G810"/>
    <mergeCell ref="A811:B811"/>
    <mergeCell ref="E811:F811"/>
    <mergeCell ref="A812:B812"/>
    <mergeCell ref="A813:B813"/>
    <mergeCell ref="A874:B874"/>
    <mergeCell ref="A877:G877"/>
    <mergeCell ref="A1191:B1191"/>
    <mergeCell ref="A1200:B1200"/>
    <mergeCell ref="A818:B818"/>
    <mergeCell ref="A903:G903"/>
    <mergeCell ref="A904:B904"/>
    <mergeCell ref="E904:F904"/>
    <mergeCell ref="A905:B905"/>
    <mergeCell ref="A906:B906"/>
    <mergeCell ref="A881:B881"/>
    <mergeCell ref="A882:B882"/>
    <mergeCell ref="A1202:B1202"/>
    <mergeCell ref="A1192:B1192"/>
    <mergeCell ref="A1193:B1193"/>
    <mergeCell ref="A1194:B1194"/>
    <mergeCell ref="A1198:G1198"/>
    <mergeCell ref="A1199:B1199"/>
    <mergeCell ref="E1199:F1199"/>
    <mergeCell ref="A130:B130"/>
    <mergeCell ref="A114:B114"/>
    <mergeCell ref="A113:B113"/>
    <mergeCell ref="A112:B112"/>
    <mergeCell ref="A110:B110"/>
    <mergeCell ref="A1201:B1201"/>
    <mergeCell ref="A1183:B1183"/>
    <mergeCell ref="A1189:G1189"/>
    <mergeCell ref="A1190:B1190"/>
    <mergeCell ref="E1190:F1190"/>
  </mergeCells>
  <printOptions horizontalCentered="1"/>
  <pageMargins left="0.984251968503937" right="0.7874015748031497" top="1.1811023622047245" bottom="1.5748031496062993" header="0.31496062992125984" footer="0.9448818897637796"/>
  <pageSetup horizontalDpi="300" verticalDpi="300" orientation="portrait" scale="49" r:id="rId1"/>
  <rowBreaks count="1" manualBreakCount="1">
    <brk id="11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8"/>
  <sheetViews>
    <sheetView view="pageBreakPreview" zoomScale="85" zoomScaleSheetLayoutView="85" zoomScalePageLayoutView="0" workbookViewId="0" topLeftCell="A1">
      <selection activeCell="D20" sqref="D20"/>
    </sheetView>
  </sheetViews>
  <sheetFormatPr defaultColWidth="11.421875" defaultRowHeight="12.75"/>
  <cols>
    <col min="1" max="1" width="11.421875" style="433" customWidth="1"/>
    <col min="2" max="2" width="69.8515625" style="433" customWidth="1"/>
    <col min="3" max="4" width="11.421875" style="433" customWidth="1"/>
    <col min="5" max="5" width="18.140625" style="433" customWidth="1"/>
    <col min="6" max="6" width="18.28125" style="433" customWidth="1"/>
    <col min="7" max="16384" width="11.421875" style="433" customWidth="1"/>
  </cols>
  <sheetData>
    <row r="1" spans="1:4" ht="15">
      <c r="A1" s="430"/>
      <c r="B1" s="431"/>
      <c r="C1" s="432"/>
      <c r="D1" s="431"/>
    </row>
    <row r="2" spans="1:4" ht="15.75">
      <c r="A2" s="490" t="s">
        <v>673</v>
      </c>
      <c r="B2" s="490"/>
      <c r="C2" s="490"/>
      <c r="D2" s="490"/>
    </row>
    <row r="3" spans="1:4" ht="15">
      <c r="A3" s="491"/>
      <c r="B3" s="491"/>
      <c r="C3" s="491"/>
      <c r="D3" s="491"/>
    </row>
    <row r="4" spans="1:4" ht="15">
      <c r="A4" s="436" t="s">
        <v>199</v>
      </c>
      <c r="B4" s="437" t="s">
        <v>3</v>
      </c>
      <c r="C4" s="492" t="s">
        <v>674</v>
      </c>
      <c r="D4" s="492"/>
    </row>
    <row r="5" spans="1:4" ht="15">
      <c r="A5" s="438" t="s">
        <v>675</v>
      </c>
      <c r="B5" s="439" t="s">
        <v>903</v>
      </c>
      <c r="C5" s="493"/>
      <c r="D5" s="494"/>
    </row>
    <row r="6" spans="1:4" ht="15">
      <c r="A6" s="438" t="s">
        <v>676</v>
      </c>
      <c r="B6" s="439" t="s">
        <v>904</v>
      </c>
      <c r="C6" s="495"/>
      <c r="D6" s="495"/>
    </row>
    <row r="7" spans="1:4" ht="15">
      <c r="A7" s="440"/>
      <c r="B7" s="440"/>
      <c r="C7" s="431"/>
      <c r="D7" s="431"/>
    </row>
    <row r="8" spans="1:6" ht="15">
      <c r="A8" s="438"/>
      <c r="B8" s="441" t="s">
        <v>905</v>
      </c>
      <c r="C8" s="493"/>
      <c r="D8" s="494"/>
      <c r="E8" s="434"/>
      <c r="F8" s="435"/>
    </row>
  </sheetData>
  <sheetProtection password="DE82" sheet="1" formatCells="0" formatColumns="0" formatRows="0" insertColumns="0" insertRows="0" insertHyperlinks="0" deleteColumns="0" deleteRows="0" sort="0" autoFilter="0" pivotTables="0"/>
  <mergeCells count="6">
    <mergeCell ref="A2:D2"/>
    <mergeCell ref="A3:D3"/>
    <mergeCell ref="C4:D4"/>
    <mergeCell ref="C5:D5"/>
    <mergeCell ref="C6:D6"/>
    <mergeCell ref="C8:D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0"/>
  <sheetViews>
    <sheetView tabSelected="1" view="pageBreakPreview" zoomScale="85" zoomScaleNormal="85" zoomScaleSheetLayoutView="85" zoomScalePageLayoutView="0" workbookViewId="0" topLeftCell="A145">
      <selection activeCell="E249" sqref="E249"/>
    </sheetView>
  </sheetViews>
  <sheetFormatPr defaultColWidth="11.421875" defaultRowHeight="12.75"/>
  <cols>
    <col min="1" max="1" width="7.57421875" style="328" bestFit="1" customWidth="1"/>
    <col min="2" max="2" width="62.00390625" style="329" customWidth="1"/>
    <col min="3" max="3" width="9.00390625" style="267" customWidth="1"/>
    <col min="4" max="4" width="11.28125" style="330" bestFit="1" customWidth="1"/>
    <col min="5" max="5" width="14.7109375" style="331" bestFit="1" customWidth="1"/>
    <col min="6" max="6" width="16.8515625" style="331" customWidth="1"/>
    <col min="7" max="7" width="44.7109375" style="267" customWidth="1"/>
    <col min="8" max="16384" width="11.421875" style="267" customWidth="1"/>
  </cols>
  <sheetData>
    <row r="1" spans="1:6" ht="12.75" customHeight="1">
      <c r="A1" s="268"/>
      <c r="B1" s="269"/>
      <c r="C1" s="270"/>
      <c r="D1" s="271"/>
      <c r="E1" s="272"/>
      <c r="F1" s="273"/>
    </row>
    <row r="2" spans="1:6" ht="26.25" customHeight="1">
      <c r="A2" s="500" t="s">
        <v>900</v>
      </c>
      <c r="B2" s="501"/>
      <c r="C2" s="501"/>
      <c r="D2" s="501"/>
      <c r="E2" s="501"/>
      <c r="F2" s="502"/>
    </row>
    <row r="3" spans="1:6" ht="12.75" customHeight="1">
      <c r="A3" s="503" t="s">
        <v>895</v>
      </c>
      <c r="B3" s="504"/>
      <c r="C3" s="504"/>
      <c r="D3" s="504"/>
      <c r="E3" s="504"/>
      <c r="F3" s="504"/>
    </row>
    <row r="4" spans="1:6" s="277" customFormat="1" ht="22.5">
      <c r="A4" s="496" t="s">
        <v>695</v>
      </c>
      <c r="B4" s="497"/>
      <c r="C4" s="332" t="s">
        <v>901</v>
      </c>
      <c r="D4" s="333" t="s">
        <v>5</v>
      </c>
      <c r="E4" s="275" t="s">
        <v>894</v>
      </c>
      <c r="F4" s="276" t="s">
        <v>674</v>
      </c>
    </row>
    <row r="5" spans="1:6" s="277" customFormat="1" ht="13.5" thickBot="1">
      <c r="A5" s="498"/>
      <c r="B5" s="499"/>
      <c r="C5" s="334"/>
      <c r="D5" s="335"/>
      <c r="E5" s="278"/>
      <c r="F5" s="279"/>
    </row>
    <row r="6" spans="1:6" s="277" customFormat="1" ht="12.75">
      <c r="A6" s="336">
        <v>1</v>
      </c>
      <c r="B6" s="337" t="s">
        <v>33</v>
      </c>
      <c r="C6" s="338"/>
      <c r="D6" s="339"/>
      <c r="E6" s="280"/>
      <c r="F6" s="281"/>
    </row>
    <row r="7" spans="1:6" ht="12.75">
      <c r="A7" s="340" t="s">
        <v>218</v>
      </c>
      <c r="B7" s="341" t="s">
        <v>18</v>
      </c>
      <c r="C7" s="342" t="s">
        <v>17</v>
      </c>
      <c r="D7" s="343">
        <v>6792.21</v>
      </c>
      <c r="E7" s="282"/>
      <c r="F7" s="283"/>
    </row>
    <row r="8" spans="1:6" ht="12.75">
      <c r="A8" s="340" t="s">
        <v>219</v>
      </c>
      <c r="B8" s="344" t="s">
        <v>117</v>
      </c>
      <c r="C8" s="345" t="s">
        <v>19</v>
      </c>
      <c r="D8" s="346">
        <v>1040.87</v>
      </c>
      <c r="E8" s="284"/>
      <c r="F8" s="283"/>
    </row>
    <row r="9" spans="1:6" ht="13.5" thickBot="1">
      <c r="A9" s="347"/>
      <c r="B9" s="348" t="s">
        <v>34</v>
      </c>
      <c r="C9" s="349"/>
      <c r="D9" s="350"/>
      <c r="E9" s="285"/>
      <c r="F9" s="286"/>
    </row>
    <row r="10" spans="1:6" ht="13.5" thickBot="1">
      <c r="A10" s="351"/>
      <c r="B10" s="352"/>
      <c r="C10" s="353"/>
      <c r="D10" s="354"/>
      <c r="E10" s="290"/>
      <c r="F10" s="291"/>
    </row>
    <row r="11" spans="1:6" ht="12.75">
      <c r="A11" s="336">
        <v>2</v>
      </c>
      <c r="B11" s="337" t="s">
        <v>229</v>
      </c>
      <c r="C11" s="355"/>
      <c r="D11" s="356"/>
      <c r="E11" s="292"/>
      <c r="F11" s="293"/>
    </row>
    <row r="12" spans="1:6" ht="12.75">
      <c r="A12" s="340" t="s">
        <v>221</v>
      </c>
      <c r="B12" s="344" t="s">
        <v>683</v>
      </c>
      <c r="C12" s="357" t="s">
        <v>12</v>
      </c>
      <c r="D12" s="358">
        <v>362.03</v>
      </c>
      <c r="E12" s="294"/>
      <c r="F12" s="283"/>
    </row>
    <row r="13" spans="1:6" s="295" customFormat="1" ht="12.75">
      <c r="A13" s="340">
        <v>2.2</v>
      </c>
      <c r="B13" s="344" t="s">
        <v>706</v>
      </c>
      <c r="C13" s="357" t="s">
        <v>12</v>
      </c>
      <c r="D13" s="358">
        <v>3258.23</v>
      </c>
      <c r="E13" s="294"/>
      <c r="F13" s="283"/>
    </row>
    <row r="14" spans="1:6" ht="12.75">
      <c r="A14" s="340">
        <v>2.3</v>
      </c>
      <c r="B14" s="344" t="s">
        <v>684</v>
      </c>
      <c r="C14" s="357" t="s">
        <v>12</v>
      </c>
      <c r="D14" s="358">
        <v>194.94</v>
      </c>
      <c r="E14" s="294"/>
      <c r="F14" s="283"/>
    </row>
    <row r="15" spans="1:6" s="295" customFormat="1" ht="12.75">
      <c r="A15" s="340">
        <v>2.4</v>
      </c>
      <c r="B15" s="344" t="s">
        <v>707</v>
      </c>
      <c r="C15" s="357" t="s">
        <v>12</v>
      </c>
      <c r="D15" s="358">
        <v>1754.43</v>
      </c>
      <c r="E15" s="294"/>
      <c r="F15" s="283"/>
    </row>
    <row r="16" spans="1:6" ht="24">
      <c r="A16" s="340">
        <v>2.5</v>
      </c>
      <c r="B16" s="359" t="s">
        <v>708</v>
      </c>
      <c r="C16" s="357" t="s">
        <v>12</v>
      </c>
      <c r="D16" s="358">
        <v>3797.47</v>
      </c>
      <c r="E16" s="294"/>
      <c r="F16" s="283"/>
    </row>
    <row r="17" spans="1:6" s="296" customFormat="1" ht="12.75">
      <c r="A17" s="340">
        <v>2.6</v>
      </c>
      <c r="B17" s="344" t="s">
        <v>727</v>
      </c>
      <c r="C17" s="360" t="s">
        <v>12</v>
      </c>
      <c r="D17" s="358">
        <v>1012.66</v>
      </c>
      <c r="E17" s="294"/>
      <c r="F17" s="283"/>
    </row>
    <row r="18" spans="1:6" ht="12.75">
      <c r="A18" s="340">
        <v>2.7</v>
      </c>
      <c r="B18" s="361" t="s">
        <v>120</v>
      </c>
      <c r="C18" s="357" t="s">
        <v>12</v>
      </c>
      <c r="D18" s="358">
        <v>188.25</v>
      </c>
      <c r="E18" s="294"/>
      <c r="F18" s="283"/>
    </row>
    <row r="19" spans="1:6" ht="13.5" thickBot="1">
      <c r="A19" s="362"/>
      <c r="B19" s="363" t="s">
        <v>34</v>
      </c>
      <c r="C19" s="364"/>
      <c r="D19" s="365"/>
      <c r="E19" s="297"/>
      <c r="F19" s="286"/>
    </row>
    <row r="20" spans="1:6" ht="13.5" thickBot="1">
      <c r="A20" s="366"/>
      <c r="B20" s="367"/>
      <c r="C20" s="368"/>
      <c r="D20" s="369"/>
      <c r="E20" s="298"/>
      <c r="F20" s="299"/>
    </row>
    <row r="21" spans="1:6" ht="12.75">
      <c r="A21" s="336">
        <v>3</v>
      </c>
      <c r="B21" s="337" t="s">
        <v>700</v>
      </c>
      <c r="C21" s="370"/>
      <c r="D21" s="371"/>
      <c r="E21" s="300"/>
      <c r="F21" s="293"/>
    </row>
    <row r="22" spans="1:6" s="296" customFormat="1" ht="25.5" customHeight="1">
      <c r="A22" s="340" t="s">
        <v>240</v>
      </c>
      <c r="B22" s="344" t="s">
        <v>216</v>
      </c>
      <c r="C22" s="357" t="s">
        <v>19</v>
      </c>
      <c r="D22" s="358">
        <v>666.81</v>
      </c>
      <c r="E22" s="294"/>
      <c r="F22" s="283"/>
    </row>
    <row r="23" spans="1:6" ht="12.75">
      <c r="A23" s="340" t="s">
        <v>241</v>
      </c>
      <c r="B23" s="344" t="s">
        <v>141</v>
      </c>
      <c r="C23" s="357" t="s">
        <v>17</v>
      </c>
      <c r="D23" s="372">
        <v>120</v>
      </c>
      <c r="E23" s="301"/>
      <c r="F23" s="283"/>
    </row>
    <row r="24" spans="1:6" s="296" customFormat="1" ht="12.75">
      <c r="A24" s="340" t="s">
        <v>242</v>
      </c>
      <c r="B24" s="344" t="s">
        <v>731</v>
      </c>
      <c r="C24" s="357" t="s">
        <v>19</v>
      </c>
      <c r="D24" s="358">
        <v>648.81</v>
      </c>
      <c r="E24" s="294"/>
      <c r="F24" s="283"/>
    </row>
    <row r="25" spans="1:6" ht="12.75">
      <c r="A25" s="340" t="s">
        <v>243</v>
      </c>
      <c r="B25" s="344" t="s">
        <v>725</v>
      </c>
      <c r="C25" s="357" t="s">
        <v>19</v>
      </c>
      <c r="D25" s="358">
        <v>120</v>
      </c>
      <c r="E25" s="294"/>
      <c r="F25" s="283"/>
    </row>
    <row r="26" spans="1:6" ht="12.75">
      <c r="A26" s="340" t="s">
        <v>244</v>
      </c>
      <c r="B26" s="344" t="s">
        <v>726</v>
      </c>
      <c r="C26" s="357" t="s">
        <v>17</v>
      </c>
      <c r="D26" s="358">
        <v>240.75</v>
      </c>
      <c r="E26" s="294"/>
      <c r="F26" s="283"/>
    </row>
    <row r="27" spans="1:6" ht="13.5" thickBot="1">
      <c r="A27" s="373"/>
      <c r="B27" s="363" t="s">
        <v>34</v>
      </c>
      <c r="C27" s="374"/>
      <c r="D27" s="375"/>
      <c r="E27" s="302"/>
      <c r="F27" s="286"/>
    </row>
    <row r="28" spans="1:6" ht="13.5" thickBot="1">
      <c r="A28" s="366"/>
      <c r="B28" s="367"/>
      <c r="C28" s="368"/>
      <c r="D28" s="369"/>
      <c r="E28" s="298"/>
      <c r="F28" s="299"/>
    </row>
    <row r="29" spans="1:6" ht="12.75">
      <c r="A29" s="336">
        <v>4</v>
      </c>
      <c r="B29" s="337" t="s">
        <v>682</v>
      </c>
      <c r="C29" s="370"/>
      <c r="D29" s="371"/>
      <c r="E29" s="300"/>
      <c r="F29" s="293"/>
    </row>
    <row r="30" spans="1:6" ht="12.75">
      <c r="A30" s="340" t="s">
        <v>251</v>
      </c>
      <c r="B30" s="344" t="s">
        <v>656</v>
      </c>
      <c r="C30" s="376" t="s">
        <v>17</v>
      </c>
      <c r="D30" s="358">
        <v>967.49</v>
      </c>
      <c r="E30" s="294"/>
      <c r="F30" s="283"/>
    </row>
    <row r="31" spans="1:6" ht="12.75">
      <c r="A31" s="340" t="s">
        <v>252</v>
      </c>
      <c r="B31" s="344" t="s">
        <v>657</v>
      </c>
      <c r="C31" s="376" t="s">
        <v>17</v>
      </c>
      <c r="D31" s="358">
        <v>52.88</v>
      </c>
      <c r="E31" s="294"/>
      <c r="F31" s="283"/>
    </row>
    <row r="32" spans="1:6" ht="12.75">
      <c r="A32" s="340" t="s">
        <v>253</v>
      </c>
      <c r="B32" s="344" t="s">
        <v>658</v>
      </c>
      <c r="C32" s="376" t="s">
        <v>17</v>
      </c>
      <c r="D32" s="358">
        <v>1125.63</v>
      </c>
      <c r="E32" s="294"/>
      <c r="F32" s="283"/>
    </row>
    <row r="33" spans="1:6" s="277" customFormat="1" ht="12.75">
      <c r="A33" s="340" t="s">
        <v>253</v>
      </c>
      <c r="B33" s="344" t="s">
        <v>711</v>
      </c>
      <c r="C33" s="376" t="s">
        <v>17</v>
      </c>
      <c r="D33" s="358">
        <v>168.5</v>
      </c>
      <c r="E33" s="294"/>
      <c r="F33" s="303"/>
    </row>
    <row r="34" spans="1:6" s="277" customFormat="1" ht="12.75">
      <c r="A34" s="340" t="s">
        <v>256</v>
      </c>
      <c r="B34" s="344" t="s">
        <v>659</v>
      </c>
      <c r="C34" s="376" t="s">
        <v>17</v>
      </c>
      <c r="D34" s="358">
        <v>397.33</v>
      </c>
      <c r="E34" s="294"/>
      <c r="F34" s="303"/>
    </row>
    <row r="35" spans="1:6" s="277" customFormat="1" ht="12.75">
      <c r="A35" s="340"/>
      <c r="B35" s="344" t="s">
        <v>712</v>
      </c>
      <c r="C35" s="376" t="s">
        <v>17</v>
      </c>
      <c r="D35" s="358">
        <v>1453</v>
      </c>
      <c r="E35" s="294"/>
      <c r="F35" s="303"/>
    </row>
    <row r="36" spans="1:6" s="277" customFormat="1" ht="12.75">
      <c r="A36" s="340" t="s">
        <v>254</v>
      </c>
      <c r="B36" s="344" t="s">
        <v>660</v>
      </c>
      <c r="C36" s="376" t="s">
        <v>17</v>
      </c>
      <c r="D36" s="358">
        <v>878.17</v>
      </c>
      <c r="E36" s="294"/>
      <c r="F36" s="303"/>
    </row>
    <row r="37" spans="1:6" s="277" customFormat="1" ht="12.75">
      <c r="A37" s="340" t="s">
        <v>257</v>
      </c>
      <c r="B37" s="344" t="s">
        <v>661</v>
      </c>
      <c r="C37" s="357" t="s">
        <v>17</v>
      </c>
      <c r="D37" s="358">
        <v>1674.71</v>
      </c>
      <c r="E37" s="294"/>
      <c r="F37" s="303"/>
    </row>
    <row r="38" spans="1:6" s="277" customFormat="1" ht="24" customHeight="1">
      <c r="A38" s="340" t="s">
        <v>255</v>
      </c>
      <c r="B38" s="344" t="s">
        <v>738</v>
      </c>
      <c r="C38" s="357" t="s">
        <v>32</v>
      </c>
      <c r="D38" s="358">
        <v>6</v>
      </c>
      <c r="E38" s="294"/>
      <c r="F38" s="303"/>
    </row>
    <row r="39" spans="1:6" ht="36">
      <c r="A39" s="340" t="s">
        <v>292</v>
      </c>
      <c r="B39" s="344" t="s">
        <v>740</v>
      </c>
      <c r="C39" s="357" t="s">
        <v>4</v>
      </c>
      <c r="D39" s="377">
        <v>9</v>
      </c>
      <c r="E39" s="294"/>
      <c r="F39" s="283"/>
    </row>
    <row r="40" spans="1:6" ht="24">
      <c r="A40" s="340" t="s">
        <v>293</v>
      </c>
      <c r="B40" s="344" t="s">
        <v>310</v>
      </c>
      <c r="C40" s="357" t="s">
        <v>4</v>
      </c>
      <c r="D40" s="358">
        <v>1</v>
      </c>
      <c r="E40" s="294"/>
      <c r="F40" s="283"/>
    </row>
    <row r="41" spans="1:6" ht="25.5">
      <c r="A41" s="340" t="s">
        <v>294</v>
      </c>
      <c r="B41" s="378" t="s">
        <v>662</v>
      </c>
      <c r="C41" s="357" t="s">
        <v>4</v>
      </c>
      <c r="D41" s="358">
        <v>1</v>
      </c>
      <c r="E41" s="294"/>
      <c r="F41" s="283"/>
    </row>
    <row r="42" spans="1:6" ht="12.75">
      <c r="A42" s="340" t="s">
        <v>295</v>
      </c>
      <c r="B42" s="344" t="s">
        <v>837</v>
      </c>
      <c r="C42" s="357" t="s">
        <v>4</v>
      </c>
      <c r="D42" s="358">
        <v>96</v>
      </c>
      <c r="E42" s="294"/>
      <c r="F42" s="283"/>
    </row>
    <row r="43" spans="1:6" ht="12.75">
      <c r="A43" s="340" t="s">
        <v>296</v>
      </c>
      <c r="B43" s="344" t="s">
        <v>838</v>
      </c>
      <c r="C43" s="357" t="s">
        <v>4</v>
      </c>
      <c r="D43" s="358">
        <v>27</v>
      </c>
      <c r="E43" s="294"/>
      <c r="F43" s="283"/>
    </row>
    <row r="44" spans="1:6" ht="12.75">
      <c r="A44" s="340" t="s">
        <v>297</v>
      </c>
      <c r="B44" s="344" t="s">
        <v>839</v>
      </c>
      <c r="C44" s="357" t="s">
        <v>4</v>
      </c>
      <c r="D44" s="358">
        <v>11</v>
      </c>
      <c r="E44" s="294"/>
      <c r="F44" s="283"/>
    </row>
    <row r="45" spans="1:6" ht="12.75">
      <c r="A45" s="340" t="s">
        <v>298</v>
      </c>
      <c r="B45" s="344" t="s">
        <v>840</v>
      </c>
      <c r="C45" s="357" t="s">
        <v>4</v>
      </c>
      <c r="D45" s="358">
        <v>24</v>
      </c>
      <c r="E45" s="294"/>
      <c r="F45" s="283"/>
    </row>
    <row r="46" spans="1:6" ht="24">
      <c r="A46" s="340" t="s">
        <v>299</v>
      </c>
      <c r="B46" s="344" t="s">
        <v>709</v>
      </c>
      <c r="C46" s="357" t="s">
        <v>17</v>
      </c>
      <c r="D46" s="358">
        <v>75</v>
      </c>
      <c r="E46" s="294"/>
      <c r="F46" s="283"/>
    </row>
    <row r="47" spans="1:6" ht="12.75">
      <c r="A47" s="340" t="s">
        <v>300</v>
      </c>
      <c r="B47" s="344" t="s">
        <v>326</v>
      </c>
      <c r="C47" s="357" t="s">
        <v>4</v>
      </c>
      <c r="D47" s="358">
        <v>12</v>
      </c>
      <c r="E47" s="294"/>
      <c r="F47" s="283"/>
    </row>
    <row r="48" spans="1:6" ht="12.75">
      <c r="A48" s="340" t="s">
        <v>301</v>
      </c>
      <c r="B48" s="344" t="s">
        <v>847</v>
      </c>
      <c r="C48" s="357" t="s">
        <v>4</v>
      </c>
      <c r="D48" s="358">
        <v>30</v>
      </c>
      <c r="E48" s="294"/>
      <c r="F48" s="283"/>
    </row>
    <row r="49" spans="1:6" ht="12.75">
      <c r="A49" s="340" t="s">
        <v>302</v>
      </c>
      <c r="B49" s="344" t="s">
        <v>848</v>
      </c>
      <c r="C49" s="357" t="s">
        <v>4</v>
      </c>
      <c r="D49" s="358">
        <v>8</v>
      </c>
      <c r="E49" s="294"/>
      <c r="F49" s="283"/>
    </row>
    <row r="50" spans="1:6" ht="12.75">
      <c r="A50" s="340" t="s">
        <v>303</v>
      </c>
      <c r="B50" s="344" t="s">
        <v>849</v>
      </c>
      <c r="C50" s="357" t="s">
        <v>4</v>
      </c>
      <c r="D50" s="358">
        <v>3</v>
      </c>
      <c r="E50" s="294"/>
      <c r="F50" s="283"/>
    </row>
    <row r="51" spans="1:6" ht="12.75">
      <c r="A51" s="340" t="s">
        <v>304</v>
      </c>
      <c r="B51" s="344" t="s">
        <v>850</v>
      </c>
      <c r="C51" s="357" t="s">
        <v>4</v>
      </c>
      <c r="D51" s="358">
        <v>4</v>
      </c>
      <c r="E51" s="294"/>
      <c r="F51" s="283"/>
    </row>
    <row r="52" spans="1:6" ht="12.75">
      <c r="A52" s="340" t="s">
        <v>305</v>
      </c>
      <c r="B52" s="344" t="s">
        <v>851</v>
      </c>
      <c r="C52" s="357" t="s">
        <v>4</v>
      </c>
      <c r="D52" s="358">
        <v>4</v>
      </c>
      <c r="E52" s="294"/>
      <c r="F52" s="283"/>
    </row>
    <row r="53" spans="1:6" ht="24">
      <c r="A53" s="340" t="s">
        <v>306</v>
      </c>
      <c r="B53" s="344" t="s">
        <v>741</v>
      </c>
      <c r="C53" s="357" t="s">
        <v>4</v>
      </c>
      <c r="D53" s="358">
        <v>9</v>
      </c>
      <c r="E53" s="294"/>
      <c r="F53" s="283"/>
    </row>
    <row r="54" spans="1:6" ht="24">
      <c r="A54" s="340" t="s">
        <v>323</v>
      </c>
      <c r="B54" s="344" t="s">
        <v>742</v>
      </c>
      <c r="C54" s="357" t="s">
        <v>4</v>
      </c>
      <c r="D54" s="358">
        <v>14</v>
      </c>
      <c r="E54" s="294"/>
      <c r="F54" s="283"/>
    </row>
    <row r="55" spans="1:6" ht="12.75">
      <c r="A55" s="340" t="s">
        <v>691</v>
      </c>
      <c r="B55" s="344" t="s">
        <v>698</v>
      </c>
      <c r="C55" s="357" t="s">
        <v>4</v>
      </c>
      <c r="D55" s="379">
        <v>10</v>
      </c>
      <c r="E55" s="294"/>
      <c r="F55" s="283"/>
    </row>
    <row r="56" spans="1:6" ht="12.75">
      <c r="A56" s="340" t="s">
        <v>692</v>
      </c>
      <c r="B56" s="344" t="s">
        <v>690</v>
      </c>
      <c r="C56" s="357" t="s">
        <v>4</v>
      </c>
      <c r="D56" s="379">
        <v>4</v>
      </c>
      <c r="E56" s="294"/>
      <c r="F56" s="283"/>
    </row>
    <row r="57" spans="1:6" ht="12.75">
      <c r="A57" s="340" t="s">
        <v>699</v>
      </c>
      <c r="B57" s="344" t="s">
        <v>663</v>
      </c>
      <c r="C57" s="357" t="s">
        <v>4</v>
      </c>
      <c r="D57" s="379">
        <v>2</v>
      </c>
      <c r="E57" s="294"/>
      <c r="F57" s="283"/>
    </row>
    <row r="58" spans="1:6" ht="13.5" thickBot="1">
      <c r="A58" s="373"/>
      <c r="B58" s="363" t="s">
        <v>34</v>
      </c>
      <c r="C58" s="380"/>
      <c r="D58" s="380"/>
      <c r="E58" s="304"/>
      <c r="F58" s="286"/>
    </row>
    <row r="59" spans="1:6" ht="13.5" thickBot="1">
      <c r="A59" s="381"/>
      <c r="B59" s="382"/>
      <c r="C59" s="383"/>
      <c r="D59" s="384"/>
      <c r="E59" s="305"/>
      <c r="F59" s="306"/>
    </row>
    <row r="60" spans="1:6" ht="12.75">
      <c r="A60" s="336">
        <v>5</v>
      </c>
      <c r="B60" s="385" t="s">
        <v>686</v>
      </c>
      <c r="C60" s="370"/>
      <c r="D60" s="386"/>
      <c r="E60" s="307"/>
      <c r="F60" s="308"/>
    </row>
    <row r="61" spans="1:6" s="296" customFormat="1" ht="24">
      <c r="A61" s="340" t="s">
        <v>332</v>
      </c>
      <c r="B61" s="344" t="s">
        <v>745</v>
      </c>
      <c r="C61" s="360" t="s">
        <v>4</v>
      </c>
      <c r="D61" s="387">
        <v>347</v>
      </c>
      <c r="E61" s="294"/>
      <c r="F61" s="283"/>
    </row>
    <row r="62" spans="1:6" ht="24">
      <c r="A62" s="340" t="s">
        <v>333</v>
      </c>
      <c r="B62" s="388" t="s">
        <v>744</v>
      </c>
      <c r="C62" s="360" t="s">
        <v>4</v>
      </c>
      <c r="D62" s="358">
        <v>240</v>
      </c>
      <c r="E62" s="294"/>
      <c r="F62" s="283"/>
    </row>
    <row r="63" spans="1:6" ht="12.75">
      <c r="A63" s="340" t="s">
        <v>334</v>
      </c>
      <c r="B63" s="389" t="s">
        <v>716</v>
      </c>
      <c r="C63" s="360" t="s">
        <v>4</v>
      </c>
      <c r="D63" s="358">
        <v>240</v>
      </c>
      <c r="E63" s="309"/>
      <c r="F63" s="283"/>
    </row>
    <row r="64" spans="1:6" ht="24">
      <c r="A64" s="340" t="s">
        <v>687</v>
      </c>
      <c r="B64" s="389" t="s">
        <v>778</v>
      </c>
      <c r="C64" s="360" t="s">
        <v>4</v>
      </c>
      <c r="D64" s="358">
        <v>2</v>
      </c>
      <c r="E64" s="309"/>
      <c r="F64" s="283"/>
    </row>
    <row r="65" spans="1:6" ht="12.75">
      <c r="A65" s="340" t="s">
        <v>763</v>
      </c>
      <c r="B65" s="389" t="s">
        <v>779</v>
      </c>
      <c r="C65" s="360" t="s">
        <v>4</v>
      </c>
      <c r="D65" s="390">
        <v>2</v>
      </c>
      <c r="E65" s="309"/>
      <c r="F65" s="283"/>
    </row>
    <row r="66" spans="1:6" ht="24">
      <c r="A66" s="340" t="s">
        <v>764</v>
      </c>
      <c r="B66" s="389" t="s">
        <v>780</v>
      </c>
      <c r="C66" s="360" t="s">
        <v>4</v>
      </c>
      <c r="D66" s="390">
        <v>2</v>
      </c>
      <c r="E66" s="309"/>
      <c r="F66" s="283"/>
    </row>
    <row r="67" spans="1:6" ht="24">
      <c r="A67" s="340" t="s">
        <v>765</v>
      </c>
      <c r="B67" s="389" t="s">
        <v>788</v>
      </c>
      <c r="C67" s="360" t="s">
        <v>4</v>
      </c>
      <c r="D67" s="390">
        <v>2</v>
      </c>
      <c r="E67" s="309"/>
      <c r="F67" s="283"/>
    </row>
    <row r="68" spans="1:6" ht="12.75">
      <c r="A68" s="340" t="s">
        <v>766</v>
      </c>
      <c r="B68" s="389" t="s">
        <v>781</v>
      </c>
      <c r="C68" s="360" t="s">
        <v>4</v>
      </c>
      <c r="D68" s="390">
        <v>1</v>
      </c>
      <c r="E68" s="309"/>
      <c r="F68" s="283"/>
    </row>
    <row r="69" spans="1:6" ht="12.75">
      <c r="A69" s="340" t="s">
        <v>767</v>
      </c>
      <c r="B69" s="389" t="s">
        <v>789</v>
      </c>
      <c r="C69" s="360" t="s">
        <v>4</v>
      </c>
      <c r="D69" s="390">
        <v>1</v>
      </c>
      <c r="E69" s="309"/>
      <c r="F69" s="283"/>
    </row>
    <row r="70" spans="1:6" ht="12.75">
      <c r="A70" s="340" t="s">
        <v>768</v>
      </c>
      <c r="B70" s="389" t="s">
        <v>782</v>
      </c>
      <c r="C70" s="360" t="s">
        <v>4</v>
      </c>
      <c r="D70" s="390">
        <v>2</v>
      </c>
      <c r="E70" s="309"/>
      <c r="F70" s="283"/>
    </row>
    <row r="71" spans="1:6" ht="24">
      <c r="A71" s="340" t="s">
        <v>769</v>
      </c>
      <c r="B71" s="389" t="s">
        <v>783</v>
      </c>
      <c r="C71" s="360" t="s">
        <v>4</v>
      </c>
      <c r="D71" s="391">
        <v>1</v>
      </c>
      <c r="E71" s="309"/>
      <c r="F71" s="283"/>
    </row>
    <row r="72" spans="1:6" ht="24">
      <c r="A72" s="340" t="s">
        <v>770</v>
      </c>
      <c r="B72" s="389" t="s">
        <v>784</v>
      </c>
      <c r="C72" s="360" t="s">
        <v>4</v>
      </c>
      <c r="D72" s="391">
        <v>1</v>
      </c>
      <c r="E72" s="309"/>
      <c r="F72" s="283"/>
    </row>
    <row r="73" spans="1:6" ht="24">
      <c r="A73" s="340" t="s">
        <v>771</v>
      </c>
      <c r="B73" s="389" t="s">
        <v>785</v>
      </c>
      <c r="C73" s="360" t="s">
        <v>4</v>
      </c>
      <c r="D73" s="391">
        <v>1</v>
      </c>
      <c r="E73" s="309"/>
      <c r="F73" s="283"/>
    </row>
    <row r="74" spans="1:6" ht="12.75">
      <c r="A74" s="340" t="s">
        <v>772</v>
      </c>
      <c r="B74" s="389" t="s">
        <v>790</v>
      </c>
      <c r="C74" s="360" t="s">
        <v>4</v>
      </c>
      <c r="D74" s="391">
        <v>1</v>
      </c>
      <c r="E74" s="309"/>
      <c r="F74" s="283"/>
    </row>
    <row r="75" spans="1:6" ht="12.75">
      <c r="A75" s="340" t="s">
        <v>773</v>
      </c>
      <c r="B75" s="389" t="s">
        <v>791</v>
      </c>
      <c r="C75" s="360" t="s">
        <v>4</v>
      </c>
      <c r="D75" s="391">
        <v>1</v>
      </c>
      <c r="E75" s="309"/>
      <c r="F75" s="283"/>
    </row>
    <row r="76" spans="1:6" ht="12.75">
      <c r="A76" s="340" t="s">
        <v>774</v>
      </c>
      <c r="B76" s="389" t="s">
        <v>792</v>
      </c>
      <c r="C76" s="360" t="s">
        <v>4</v>
      </c>
      <c r="D76" s="391">
        <v>1</v>
      </c>
      <c r="E76" s="309"/>
      <c r="F76" s="283"/>
    </row>
    <row r="77" spans="1:6" ht="12.75">
      <c r="A77" s="340" t="s">
        <v>775</v>
      </c>
      <c r="B77" s="389" t="s">
        <v>786</v>
      </c>
      <c r="C77" s="360" t="s">
        <v>4</v>
      </c>
      <c r="D77" s="391">
        <v>1</v>
      </c>
      <c r="E77" s="309"/>
      <c r="F77" s="283"/>
    </row>
    <row r="78" spans="1:6" ht="12.75">
      <c r="A78" s="340" t="s">
        <v>776</v>
      </c>
      <c r="B78" s="389" t="s">
        <v>821</v>
      </c>
      <c r="C78" s="360" t="s">
        <v>4</v>
      </c>
      <c r="D78" s="391">
        <v>1</v>
      </c>
      <c r="E78" s="309"/>
      <c r="F78" s="283"/>
    </row>
    <row r="79" spans="1:6" ht="12.75">
      <c r="A79" s="340" t="s">
        <v>777</v>
      </c>
      <c r="B79" s="389" t="s">
        <v>26</v>
      </c>
      <c r="C79" s="360" t="s">
        <v>14</v>
      </c>
      <c r="D79" s="391">
        <v>58</v>
      </c>
      <c r="E79" s="309"/>
      <c r="F79" s="283"/>
    </row>
    <row r="80" spans="1:6" ht="23.25" customHeight="1">
      <c r="A80" s="340" t="s">
        <v>689</v>
      </c>
      <c r="B80" s="389" t="s">
        <v>693</v>
      </c>
      <c r="C80" s="360" t="s">
        <v>4</v>
      </c>
      <c r="D80" s="391">
        <v>2</v>
      </c>
      <c r="E80" s="309"/>
      <c r="F80" s="283"/>
    </row>
    <row r="81" spans="1:6" ht="23.25" customHeight="1">
      <c r="A81" s="340" t="s">
        <v>751</v>
      </c>
      <c r="B81" s="389" t="s">
        <v>746</v>
      </c>
      <c r="C81" s="360" t="s">
        <v>4</v>
      </c>
      <c r="D81" s="391">
        <v>1</v>
      </c>
      <c r="E81" s="309"/>
      <c r="F81" s="283"/>
    </row>
    <row r="82" spans="1:6" ht="23.25" customHeight="1">
      <c r="A82" s="340" t="s">
        <v>752</v>
      </c>
      <c r="B82" s="389" t="s">
        <v>835</v>
      </c>
      <c r="C82" s="360" t="s">
        <v>4</v>
      </c>
      <c r="D82" s="391">
        <v>1</v>
      </c>
      <c r="E82" s="309"/>
      <c r="F82" s="283"/>
    </row>
    <row r="83" spans="1:6" ht="23.25" customHeight="1">
      <c r="A83" s="340" t="s">
        <v>753</v>
      </c>
      <c r="B83" s="389" t="s">
        <v>747</v>
      </c>
      <c r="C83" s="360" t="s">
        <v>4</v>
      </c>
      <c r="D83" s="391">
        <v>1</v>
      </c>
      <c r="E83" s="309"/>
      <c r="F83" s="283"/>
    </row>
    <row r="84" spans="1:6" ht="23.25" customHeight="1">
      <c r="A84" s="340" t="s">
        <v>754</v>
      </c>
      <c r="B84" s="389" t="s">
        <v>760</v>
      </c>
      <c r="C84" s="360" t="s">
        <v>4</v>
      </c>
      <c r="D84" s="391">
        <v>1</v>
      </c>
      <c r="E84" s="309"/>
      <c r="F84" s="283"/>
    </row>
    <row r="85" spans="1:6" ht="23.25" customHeight="1">
      <c r="A85" s="340" t="s">
        <v>755</v>
      </c>
      <c r="B85" s="389" t="s">
        <v>748</v>
      </c>
      <c r="C85" s="360" t="s">
        <v>4</v>
      </c>
      <c r="D85" s="391">
        <v>1</v>
      </c>
      <c r="E85" s="309"/>
      <c r="F85" s="283"/>
    </row>
    <row r="86" spans="1:6" ht="23.25" customHeight="1">
      <c r="A86" s="340" t="s">
        <v>756</v>
      </c>
      <c r="B86" s="389" t="s">
        <v>749</v>
      </c>
      <c r="C86" s="360" t="s">
        <v>4</v>
      </c>
      <c r="D86" s="391">
        <v>1</v>
      </c>
      <c r="E86" s="309"/>
      <c r="F86" s="283"/>
    </row>
    <row r="87" spans="1:6" ht="23.25" customHeight="1">
      <c r="A87" s="340" t="s">
        <v>757</v>
      </c>
      <c r="B87" s="389" t="s">
        <v>761</v>
      </c>
      <c r="C87" s="360" t="s">
        <v>4</v>
      </c>
      <c r="D87" s="391">
        <v>1</v>
      </c>
      <c r="E87" s="309"/>
      <c r="F87" s="283"/>
    </row>
    <row r="88" spans="1:6" ht="23.25" customHeight="1">
      <c r="A88" s="340" t="s">
        <v>758</v>
      </c>
      <c r="B88" s="389" t="s">
        <v>750</v>
      </c>
      <c r="C88" s="360" t="s">
        <v>4</v>
      </c>
      <c r="D88" s="391">
        <v>1</v>
      </c>
      <c r="E88" s="309"/>
      <c r="F88" s="283"/>
    </row>
    <row r="89" spans="1:6" ht="23.25" customHeight="1">
      <c r="A89" s="340" t="s">
        <v>759</v>
      </c>
      <c r="B89" s="389" t="s">
        <v>762</v>
      </c>
      <c r="C89" s="360" t="s">
        <v>4</v>
      </c>
      <c r="D89" s="391">
        <v>1</v>
      </c>
      <c r="E89" s="309"/>
      <c r="F89" s="283"/>
    </row>
    <row r="90" spans="1:6" ht="24">
      <c r="A90" s="340" t="s">
        <v>701</v>
      </c>
      <c r="B90" s="389" t="s">
        <v>823</v>
      </c>
      <c r="C90" s="392" t="s">
        <v>4</v>
      </c>
      <c r="D90" s="391">
        <v>2</v>
      </c>
      <c r="E90" s="309"/>
      <c r="F90" s="283"/>
    </row>
    <row r="91" spans="1:6" ht="24">
      <c r="A91" s="340" t="s">
        <v>702</v>
      </c>
      <c r="B91" s="389" t="s">
        <v>824</v>
      </c>
      <c r="C91" s="392" t="s">
        <v>4</v>
      </c>
      <c r="D91" s="391">
        <v>1</v>
      </c>
      <c r="E91" s="309"/>
      <c r="F91" s="283"/>
    </row>
    <row r="92" spans="1:6" ht="24">
      <c r="A92" s="393">
        <v>5.8</v>
      </c>
      <c r="B92" s="389" t="s">
        <v>793</v>
      </c>
      <c r="C92" s="360" t="s">
        <v>4</v>
      </c>
      <c r="D92" s="387">
        <v>2</v>
      </c>
      <c r="E92" s="309"/>
      <c r="F92" s="283"/>
    </row>
    <row r="93" spans="1:6" ht="12.75">
      <c r="A93" s="393" t="s">
        <v>794</v>
      </c>
      <c r="B93" s="389" t="s">
        <v>809</v>
      </c>
      <c r="C93" s="360" t="s">
        <v>4</v>
      </c>
      <c r="D93" s="391">
        <v>2</v>
      </c>
      <c r="E93" s="309"/>
      <c r="F93" s="283"/>
    </row>
    <row r="94" spans="1:6" ht="24">
      <c r="A94" s="393" t="s">
        <v>795</v>
      </c>
      <c r="B94" s="389" t="s">
        <v>780</v>
      </c>
      <c r="C94" s="360" t="s">
        <v>4</v>
      </c>
      <c r="D94" s="391">
        <v>2</v>
      </c>
      <c r="E94" s="309"/>
      <c r="F94" s="283"/>
    </row>
    <row r="95" spans="1:6" ht="24">
      <c r="A95" s="393" t="s">
        <v>796</v>
      </c>
      <c r="B95" s="389" t="s">
        <v>812</v>
      </c>
      <c r="C95" s="360" t="s">
        <v>4</v>
      </c>
      <c r="D95" s="391">
        <v>2</v>
      </c>
      <c r="E95" s="309"/>
      <c r="F95" s="283"/>
    </row>
    <row r="96" spans="1:6" ht="12.75">
      <c r="A96" s="393" t="s">
        <v>797</v>
      </c>
      <c r="B96" s="389" t="s">
        <v>810</v>
      </c>
      <c r="C96" s="360" t="s">
        <v>4</v>
      </c>
      <c r="D96" s="391">
        <v>1</v>
      </c>
      <c r="E96" s="309"/>
      <c r="F96" s="283"/>
    </row>
    <row r="97" spans="1:6" ht="12.75">
      <c r="A97" s="393" t="s">
        <v>798</v>
      </c>
      <c r="B97" s="389" t="s">
        <v>813</v>
      </c>
      <c r="C97" s="360" t="s">
        <v>4</v>
      </c>
      <c r="D97" s="391">
        <v>1</v>
      </c>
      <c r="E97" s="309"/>
      <c r="F97" s="283"/>
    </row>
    <row r="98" spans="1:6" ht="24">
      <c r="A98" s="393" t="s">
        <v>799</v>
      </c>
      <c r="B98" s="389" t="s">
        <v>820</v>
      </c>
      <c r="C98" s="360" t="s">
        <v>4</v>
      </c>
      <c r="D98" s="391">
        <v>1</v>
      </c>
      <c r="E98" s="309"/>
      <c r="F98" s="283"/>
    </row>
    <row r="99" spans="1:6" ht="24">
      <c r="A99" s="393" t="s">
        <v>800</v>
      </c>
      <c r="B99" s="389" t="s">
        <v>814</v>
      </c>
      <c r="C99" s="360" t="s">
        <v>4</v>
      </c>
      <c r="D99" s="391">
        <v>1</v>
      </c>
      <c r="E99" s="309"/>
      <c r="F99" s="283"/>
    </row>
    <row r="100" spans="1:6" ht="12.75">
      <c r="A100" s="393" t="s">
        <v>801</v>
      </c>
      <c r="B100" s="389" t="s">
        <v>815</v>
      </c>
      <c r="C100" s="360" t="s">
        <v>4</v>
      </c>
      <c r="D100" s="391">
        <v>1</v>
      </c>
      <c r="E100" s="309"/>
      <c r="F100" s="283"/>
    </row>
    <row r="101" spans="1:6" ht="24">
      <c r="A101" s="393" t="s">
        <v>802</v>
      </c>
      <c r="B101" s="389" t="s">
        <v>818</v>
      </c>
      <c r="C101" s="360" t="s">
        <v>4</v>
      </c>
      <c r="D101" s="391">
        <v>1</v>
      </c>
      <c r="E101" s="309"/>
      <c r="F101" s="283"/>
    </row>
    <row r="102" spans="1:6" ht="12.75">
      <c r="A102" s="393" t="s">
        <v>803</v>
      </c>
      <c r="B102" s="389" t="s">
        <v>816</v>
      </c>
      <c r="C102" s="360" t="s">
        <v>4</v>
      </c>
      <c r="D102" s="391">
        <v>1</v>
      </c>
      <c r="E102" s="309"/>
      <c r="F102" s="283"/>
    </row>
    <row r="103" spans="1:6" ht="12.75">
      <c r="A103" s="393" t="s">
        <v>804</v>
      </c>
      <c r="B103" s="389" t="s">
        <v>817</v>
      </c>
      <c r="C103" s="360" t="s">
        <v>4</v>
      </c>
      <c r="D103" s="391">
        <v>1</v>
      </c>
      <c r="E103" s="309"/>
      <c r="F103" s="283"/>
    </row>
    <row r="104" spans="1:6" ht="12.75">
      <c r="A104" s="393" t="s">
        <v>805</v>
      </c>
      <c r="B104" s="389" t="s">
        <v>811</v>
      </c>
      <c r="C104" s="360" t="s">
        <v>4</v>
      </c>
      <c r="D104" s="391">
        <v>1</v>
      </c>
      <c r="E104" s="309"/>
      <c r="F104" s="283"/>
    </row>
    <row r="105" spans="1:6" ht="12.75">
      <c r="A105" s="393" t="s">
        <v>806</v>
      </c>
      <c r="B105" s="389" t="s">
        <v>819</v>
      </c>
      <c r="C105" s="360" t="s">
        <v>4</v>
      </c>
      <c r="D105" s="391">
        <v>1</v>
      </c>
      <c r="E105" s="309"/>
      <c r="F105" s="283"/>
    </row>
    <row r="106" spans="1:6" ht="12.75">
      <c r="A106" s="393" t="s">
        <v>807</v>
      </c>
      <c r="B106" s="389" t="s">
        <v>822</v>
      </c>
      <c r="C106" s="360" t="s">
        <v>4</v>
      </c>
      <c r="D106" s="391">
        <v>1</v>
      </c>
      <c r="E106" s="309"/>
      <c r="F106" s="283"/>
    </row>
    <row r="107" spans="1:6" ht="12.75">
      <c r="A107" s="393" t="s">
        <v>808</v>
      </c>
      <c r="B107" s="389" t="s">
        <v>26</v>
      </c>
      <c r="C107" s="360" t="s">
        <v>14</v>
      </c>
      <c r="D107" s="391">
        <v>27</v>
      </c>
      <c r="E107" s="309"/>
      <c r="F107" s="283"/>
    </row>
    <row r="108" spans="1:6" ht="13.5" thickBot="1">
      <c r="A108" s="347"/>
      <c r="B108" s="363" t="s">
        <v>34</v>
      </c>
      <c r="C108" s="380"/>
      <c r="D108" s="394"/>
      <c r="E108" s="310"/>
      <c r="F108" s="286"/>
    </row>
    <row r="109" spans="1:6" ht="13.5" thickBot="1">
      <c r="A109" s="395"/>
      <c r="B109" s="382"/>
      <c r="C109" s="383"/>
      <c r="D109" s="396"/>
      <c r="E109" s="305"/>
      <c r="F109" s="306"/>
    </row>
    <row r="110" spans="1:6" ht="12.75">
      <c r="A110" s="336">
        <v>6</v>
      </c>
      <c r="B110" s="337" t="s">
        <v>688</v>
      </c>
      <c r="C110" s="397"/>
      <c r="D110" s="397"/>
      <c r="E110" s="311"/>
      <c r="F110" s="312"/>
    </row>
    <row r="111" spans="1:6" ht="12.75">
      <c r="A111" s="340" t="s">
        <v>350</v>
      </c>
      <c r="B111" s="344" t="s">
        <v>18</v>
      </c>
      <c r="C111" s="357" t="s">
        <v>19</v>
      </c>
      <c r="D111" s="398">
        <v>30</v>
      </c>
      <c r="E111" s="313"/>
      <c r="F111" s="283"/>
    </row>
    <row r="112" spans="1:6" ht="12.75">
      <c r="A112" s="340" t="s">
        <v>351</v>
      </c>
      <c r="B112" s="344" t="s">
        <v>117</v>
      </c>
      <c r="C112" s="357" t="s">
        <v>19</v>
      </c>
      <c r="D112" s="398">
        <v>25</v>
      </c>
      <c r="E112" s="313"/>
      <c r="F112" s="283"/>
    </row>
    <row r="113" spans="1:6" ht="12.75">
      <c r="A113" s="340" t="s">
        <v>355</v>
      </c>
      <c r="B113" s="344" t="s">
        <v>685</v>
      </c>
      <c r="C113" s="357" t="s">
        <v>12</v>
      </c>
      <c r="D113" s="358">
        <v>70.2</v>
      </c>
      <c r="E113" s="294"/>
      <c r="F113" s="283"/>
    </row>
    <row r="114" spans="1:6" ht="12.75">
      <c r="A114" s="340" t="s">
        <v>356</v>
      </c>
      <c r="B114" s="344" t="s">
        <v>684</v>
      </c>
      <c r="C114" s="357" t="s">
        <v>12</v>
      </c>
      <c r="D114" s="358">
        <v>23.4</v>
      </c>
      <c r="E114" s="294"/>
      <c r="F114" s="283"/>
    </row>
    <row r="115" spans="1:6" ht="12.75">
      <c r="A115" s="340" t="s">
        <v>357</v>
      </c>
      <c r="B115" s="359" t="s">
        <v>122</v>
      </c>
      <c r="C115" s="357" t="s">
        <v>12</v>
      </c>
      <c r="D115" s="358">
        <v>50</v>
      </c>
      <c r="E115" s="294"/>
      <c r="F115" s="283"/>
    </row>
    <row r="116" spans="1:6" ht="12.75">
      <c r="A116" s="340" t="s">
        <v>358</v>
      </c>
      <c r="B116" s="344" t="s">
        <v>728</v>
      </c>
      <c r="C116" s="357" t="s">
        <v>12</v>
      </c>
      <c r="D116" s="358">
        <v>5</v>
      </c>
      <c r="E116" s="294"/>
      <c r="F116" s="283"/>
    </row>
    <row r="117" spans="1:6" ht="12.75">
      <c r="A117" s="340" t="s">
        <v>359</v>
      </c>
      <c r="B117" s="344" t="s">
        <v>120</v>
      </c>
      <c r="C117" s="357" t="s">
        <v>12</v>
      </c>
      <c r="D117" s="358">
        <v>38.6</v>
      </c>
      <c r="E117" s="294"/>
      <c r="F117" s="283"/>
    </row>
    <row r="118" spans="1:6" ht="12.75">
      <c r="A118" s="340" t="s">
        <v>364</v>
      </c>
      <c r="B118" s="344" t="s">
        <v>398</v>
      </c>
      <c r="C118" s="357" t="s">
        <v>12</v>
      </c>
      <c r="D118" s="358">
        <v>3.36</v>
      </c>
      <c r="E118" s="294"/>
      <c r="F118" s="283"/>
    </row>
    <row r="119" spans="1:6" ht="24">
      <c r="A119" s="340" t="s">
        <v>365</v>
      </c>
      <c r="B119" s="344" t="s">
        <v>399</v>
      </c>
      <c r="C119" s="357" t="s">
        <v>12</v>
      </c>
      <c r="D119" s="358">
        <v>31.35</v>
      </c>
      <c r="E119" s="294"/>
      <c r="F119" s="283"/>
    </row>
    <row r="120" spans="1:6" ht="12.75">
      <c r="A120" s="340" t="s">
        <v>366</v>
      </c>
      <c r="B120" s="344" t="s">
        <v>400</v>
      </c>
      <c r="C120" s="357" t="s">
        <v>19</v>
      </c>
      <c r="D120" s="358">
        <v>136.4</v>
      </c>
      <c r="E120" s="294"/>
      <c r="F120" s="283"/>
    </row>
    <row r="121" spans="1:6" ht="12.75">
      <c r="A121" s="340" t="s">
        <v>367</v>
      </c>
      <c r="B121" s="399" t="s">
        <v>411</v>
      </c>
      <c r="C121" s="357" t="s">
        <v>14</v>
      </c>
      <c r="D121" s="358">
        <v>4397.82</v>
      </c>
      <c r="E121" s="294"/>
      <c r="F121" s="283"/>
    </row>
    <row r="122" spans="1:6" ht="12.75">
      <c r="A122" s="340" t="s">
        <v>368</v>
      </c>
      <c r="B122" s="344" t="s">
        <v>410</v>
      </c>
      <c r="C122" s="357" t="s">
        <v>12</v>
      </c>
      <c r="D122" s="358">
        <v>1.2</v>
      </c>
      <c r="E122" s="294"/>
      <c r="F122" s="283"/>
    </row>
    <row r="123" spans="1:6" ht="12.75">
      <c r="A123" s="340" t="s">
        <v>369</v>
      </c>
      <c r="B123" s="344" t="s">
        <v>401</v>
      </c>
      <c r="C123" s="357" t="s">
        <v>4</v>
      </c>
      <c r="D123" s="358">
        <v>8</v>
      </c>
      <c r="E123" s="294"/>
      <c r="F123" s="283"/>
    </row>
    <row r="124" spans="1:6" ht="12.75">
      <c r="A124" s="340" t="s">
        <v>370</v>
      </c>
      <c r="B124" s="344" t="s">
        <v>829</v>
      </c>
      <c r="C124" s="357" t="s">
        <v>17</v>
      </c>
      <c r="D124" s="358">
        <v>26</v>
      </c>
      <c r="E124" s="294"/>
      <c r="F124" s="283"/>
    </row>
    <row r="125" spans="1:6" ht="12.75">
      <c r="A125" s="340" t="s">
        <v>371</v>
      </c>
      <c r="B125" s="344" t="s">
        <v>825</v>
      </c>
      <c r="C125" s="357" t="s">
        <v>4</v>
      </c>
      <c r="D125" s="358">
        <v>6</v>
      </c>
      <c r="E125" s="294"/>
      <c r="F125" s="283"/>
    </row>
    <row r="126" spans="1:6" ht="36">
      <c r="A126" s="340" t="s">
        <v>372</v>
      </c>
      <c r="B126" s="344" t="s">
        <v>743</v>
      </c>
      <c r="C126" s="357" t="s">
        <v>4</v>
      </c>
      <c r="D126" s="358">
        <v>3</v>
      </c>
      <c r="E126" s="294"/>
      <c r="F126" s="283"/>
    </row>
    <row r="127" spans="1:6" ht="24">
      <c r="A127" s="340" t="s">
        <v>373</v>
      </c>
      <c r="B127" s="344" t="s">
        <v>787</v>
      </c>
      <c r="C127" s="357" t="s">
        <v>4</v>
      </c>
      <c r="D127" s="358">
        <v>1</v>
      </c>
      <c r="E127" s="294"/>
      <c r="F127" s="283"/>
    </row>
    <row r="128" spans="1:6" ht="24">
      <c r="A128" s="340" t="s">
        <v>394</v>
      </c>
      <c r="B128" s="344" t="s">
        <v>739</v>
      </c>
      <c r="C128" s="357" t="s">
        <v>4</v>
      </c>
      <c r="D128" s="358">
        <v>1</v>
      </c>
      <c r="E128" s="294"/>
      <c r="F128" s="283"/>
    </row>
    <row r="129" spans="1:6" ht="12.75">
      <c r="A129" s="340" t="s">
        <v>395</v>
      </c>
      <c r="B129" s="344" t="s">
        <v>666</v>
      </c>
      <c r="C129" s="357" t="s">
        <v>17</v>
      </c>
      <c r="D129" s="358">
        <v>24</v>
      </c>
      <c r="E129" s="294"/>
      <c r="F129" s="283"/>
    </row>
    <row r="130" spans="1:6" ht="12.75">
      <c r="A130" s="340" t="s">
        <v>396</v>
      </c>
      <c r="B130" s="344" t="s">
        <v>408</v>
      </c>
      <c r="C130" s="357" t="s">
        <v>4</v>
      </c>
      <c r="D130" s="358">
        <v>3</v>
      </c>
      <c r="E130" s="294"/>
      <c r="F130" s="283"/>
    </row>
    <row r="131" spans="1:6" ht="12.75">
      <c r="A131" s="340" t="s">
        <v>397</v>
      </c>
      <c r="B131" s="344" t="s">
        <v>409</v>
      </c>
      <c r="C131" s="357" t="s">
        <v>4</v>
      </c>
      <c r="D131" s="358">
        <v>4</v>
      </c>
      <c r="E131" s="294"/>
      <c r="F131" s="283"/>
    </row>
    <row r="132" spans="1:6" ht="12.75">
      <c r="A132" s="340" t="s">
        <v>451</v>
      </c>
      <c r="B132" s="344" t="s">
        <v>826</v>
      </c>
      <c r="C132" s="360" t="s">
        <v>4</v>
      </c>
      <c r="D132" s="358">
        <v>3</v>
      </c>
      <c r="E132" s="294"/>
      <c r="F132" s="283"/>
    </row>
    <row r="133" spans="1:6" ht="12.75">
      <c r="A133" s="340" t="s">
        <v>452</v>
      </c>
      <c r="B133" s="344" t="s">
        <v>855</v>
      </c>
      <c r="C133" s="360" t="s">
        <v>4</v>
      </c>
      <c r="D133" s="358">
        <v>4</v>
      </c>
      <c r="E133" s="294"/>
      <c r="F133" s="283"/>
    </row>
    <row r="134" spans="1:6" ht="12.75">
      <c r="A134" s="340" t="s">
        <v>831</v>
      </c>
      <c r="B134" s="359" t="s">
        <v>830</v>
      </c>
      <c r="C134" s="392" t="s">
        <v>4</v>
      </c>
      <c r="D134" s="390">
        <v>1</v>
      </c>
      <c r="E134" s="309"/>
      <c r="F134" s="283"/>
    </row>
    <row r="135" spans="1:6" ht="12.75">
      <c r="A135" s="340" t="s">
        <v>832</v>
      </c>
      <c r="B135" s="359" t="s">
        <v>834</v>
      </c>
      <c r="C135" s="392" t="s">
        <v>17</v>
      </c>
      <c r="D135" s="390">
        <v>30</v>
      </c>
      <c r="E135" s="309"/>
      <c r="F135" s="283"/>
    </row>
    <row r="136" spans="1:6" ht="36">
      <c r="A136" s="340" t="s">
        <v>833</v>
      </c>
      <c r="B136" s="389" t="s">
        <v>835</v>
      </c>
      <c r="C136" s="392" t="s">
        <v>4</v>
      </c>
      <c r="D136" s="390">
        <v>4</v>
      </c>
      <c r="E136" s="309"/>
      <c r="F136" s="283"/>
    </row>
    <row r="137" spans="1:6" ht="24">
      <c r="A137" s="340" t="s">
        <v>842</v>
      </c>
      <c r="B137" s="389" t="s">
        <v>836</v>
      </c>
      <c r="C137" s="392" t="s">
        <v>4</v>
      </c>
      <c r="D137" s="390">
        <v>1</v>
      </c>
      <c r="E137" s="309"/>
      <c r="F137" s="283"/>
    </row>
    <row r="138" spans="1:6" ht="12.75">
      <c r="A138" s="340" t="s">
        <v>843</v>
      </c>
      <c r="B138" s="344" t="s">
        <v>844</v>
      </c>
      <c r="C138" s="392" t="s">
        <v>4</v>
      </c>
      <c r="D138" s="390">
        <v>3</v>
      </c>
      <c r="E138" s="309"/>
      <c r="F138" s="283"/>
    </row>
    <row r="139" spans="1:6" ht="12.75">
      <c r="A139" s="340" t="s">
        <v>846</v>
      </c>
      <c r="B139" s="344" t="s">
        <v>845</v>
      </c>
      <c r="C139" s="392" t="s">
        <v>4</v>
      </c>
      <c r="D139" s="390">
        <v>1</v>
      </c>
      <c r="E139" s="309"/>
      <c r="F139" s="283"/>
    </row>
    <row r="140" spans="1:6" ht="13.5" thickBot="1">
      <c r="A140" s="400"/>
      <c r="B140" s="363" t="s">
        <v>34</v>
      </c>
      <c r="C140" s="401"/>
      <c r="D140" s="394"/>
      <c r="E140" s="310"/>
      <c r="F140" s="286"/>
    </row>
    <row r="141" spans="1:6" ht="13.5" thickBot="1">
      <c r="A141" s="395"/>
      <c r="B141" s="382"/>
      <c r="C141" s="383"/>
      <c r="D141" s="396"/>
      <c r="E141" s="305"/>
      <c r="F141" s="314"/>
    </row>
    <row r="142" spans="1:6" ht="12.75">
      <c r="A142" s="336">
        <v>7</v>
      </c>
      <c r="B142" s="337" t="s">
        <v>412</v>
      </c>
      <c r="C142" s="397"/>
      <c r="D142" s="397"/>
      <c r="E142" s="311"/>
      <c r="F142" s="312"/>
    </row>
    <row r="143" spans="1:6" ht="12.75">
      <c r="A143" s="340" t="s">
        <v>413</v>
      </c>
      <c r="B143" s="344" t="s">
        <v>18</v>
      </c>
      <c r="C143" s="357" t="s">
        <v>19</v>
      </c>
      <c r="D143" s="398">
        <v>12</v>
      </c>
      <c r="E143" s="313"/>
      <c r="F143" s="283"/>
    </row>
    <row r="144" spans="1:6" ht="12.75">
      <c r="A144" s="340" t="s">
        <v>414</v>
      </c>
      <c r="B144" s="344" t="s">
        <v>117</v>
      </c>
      <c r="C144" s="357" t="s">
        <v>19</v>
      </c>
      <c r="D144" s="398">
        <v>15</v>
      </c>
      <c r="E144" s="313"/>
      <c r="F144" s="283"/>
    </row>
    <row r="145" spans="1:6" ht="12.75">
      <c r="A145" s="340" t="s">
        <v>460</v>
      </c>
      <c r="B145" s="344" t="s">
        <v>23</v>
      </c>
      <c r="C145" s="357" t="s">
        <v>12</v>
      </c>
      <c r="D145" s="358">
        <v>19.5</v>
      </c>
      <c r="E145" s="294"/>
      <c r="F145" s="283"/>
    </row>
    <row r="146" spans="1:6" ht="12.75">
      <c r="A146" s="340" t="s">
        <v>417</v>
      </c>
      <c r="B146" s="344" t="s">
        <v>215</v>
      </c>
      <c r="C146" s="357" t="s">
        <v>12</v>
      </c>
      <c r="D146" s="358">
        <v>9.75</v>
      </c>
      <c r="E146" s="294"/>
      <c r="F146" s="283"/>
    </row>
    <row r="147" spans="1:6" ht="12.75">
      <c r="A147" s="340" t="s">
        <v>418</v>
      </c>
      <c r="B147" s="359" t="s">
        <v>122</v>
      </c>
      <c r="C147" s="357" t="s">
        <v>12</v>
      </c>
      <c r="D147" s="358">
        <v>12</v>
      </c>
      <c r="E147" s="294"/>
      <c r="F147" s="283"/>
    </row>
    <row r="148" spans="1:6" ht="12.75">
      <c r="A148" s="340" t="s">
        <v>419</v>
      </c>
      <c r="B148" s="344" t="s">
        <v>729</v>
      </c>
      <c r="C148" s="357" t="s">
        <v>12</v>
      </c>
      <c r="D148" s="358">
        <v>3</v>
      </c>
      <c r="E148" s="294"/>
      <c r="F148" s="283"/>
    </row>
    <row r="149" spans="1:6" ht="12.75">
      <c r="A149" s="340" t="s">
        <v>420</v>
      </c>
      <c r="B149" s="344" t="s">
        <v>120</v>
      </c>
      <c r="C149" s="357" t="s">
        <v>12</v>
      </c>
      <c r="D149" s="358">
        <v>14.25</v>
      </c>
      <c r="E149" s="294"/>
      <c r="F149" s="283"/>
    </row>
    <row r="150" spans="1:6" ht="12.75">
      <c r="A150" s="340" t="s">
        <v>421</v>
      </c>
      <c r="B150" s="344" t="s">
        <v>398</v>
      </c>
      <c r="C150" s="357" t="s">
        <v>12</v>
      </c>
      <c r="D150" s="358">
        <v>1.8</v>
      </c>
      <c r="E150" s="294"/>
      <c r="F150" s="283"/>
    </row>
    <row r="151" spans="1:6" ht="24">
      <c r="A151" s="340" t="s">
        <v>422</v>
      </c>
      <c r="B151" s="344" t="s">
        <v>399</v>
      </c>
      <c r="C151" s="357" t="s">
        <v>12</v>
      </c>
      <c r="D151" s="358">
        <v>15.35</v>
      </c>
      <c r="E151" s="294"/>
      <c r="F151" s="283"/>
    </row>
    <row r="152" spans="1:6" ht="12.75">
      <c r="A152" s="340" t="s">
        <v>423</v>
      </c>
      <c r="B152" s="344" t="s">
        <v>400</v>
      </c>
      <c r="C152" s="357" t="s">
        <v>19</v>
      </c>
      <c r="D152" s="358">
        <v>81</v>
      </c>
      <c r="E152" s="294"/>
      <c r="F152" s="283"/>
    </row>
    <row r="153" spans="1:6" ht="12.75">
      <c r="A153" s="340" t="s">
        <v>424</v>
      </c>
      <c r="B153" s="399" t="s">
        <v>411</v>
      </c>
      <c r="C153" s="357" t="s">
        <v>14</v>
      </c>
      <c r="D153" s="358">
        <v>1679.94</v>
      </c>
      <c r="E153" s="294"/>
      <c r="F153" s="283"/>
    </row>
    <row r="154" spans="1:6" ht="12.75">
      <c r="A154" s="340" t="s">
        <v>425</v>
      </c>
      <c r="B154" s="344" t="s">
        <v>410</v>
      </c>
      <c r="C154" s="357" t="s">
        <v>12</v>
      </c>
      <c r="D154" s="358">
        <v>0.2</v>
      </c>
      <c r="E154" s="294"/>
      <c r="F154" s="283"/>
    </row>
    <row r="155" spans="1:6" ht="12.75">
      <c r="A155" s="340" t="s">
        <v>426</v>
      </c>
      <c r="B155" s="344" t="s">
        <v>401</v>
      </c>
      <c r="C155" s="357" t="s">
        <v>4</v>
      </c>
      <c r="D155" s="358">
        <v>7</v>
      </c>
      <c r="E155" s="294"/>
      <c r="F155" s="283"/>
    </row>
    <row r="156" spans="1:6" ht="12.75">
      <c r="A156" s="340" t="s">
        <v>427</v>
      </c>
      <c r="B156" s="344" t="s">
        <v>665</v>
      </c>
      <c r="C156" s="357" t="s">
        <v>17</v>
      </c>
      <c r="D156" s="358">
        <v>10</v>
      </c>
      <c r="E156" s="294"/>
      <c r="F156" s="283"/>
    </row>
    <row r="157" spans="1:6" ht="12.75">
      <c r="A157" s="340" t="s">
        <v>428</v>
      </c>
      <c r="B157" s="344" t="s">
        <v>827</v>
      </c>
      <c r="C157" s="357" t="s">
        <v>4</v>
      </c>
      <c r="D157" s="358">
        <v>3</v>
      </c>
      <c r="E157" s="294"/>
      <c r="F157" s="283"/>
    </row>
    <row r="158" spans="1:6" ht="36">
      <c r="A158" s="340" t="s">
        <v>429</v>
      </c>
      <c r="B158" s="344" t="s">
        <v>853</v>
      </c>
      <c r="C158" s="357" t="s">
        <v>4</v>
      </c>
      <c r="D158" s="358">
        <v>2</v>
      </c>
      <c r="E158" s="294"/>
      <c r="F158" s="283"/>
    </row>
    <row r="159" spans="1:6" ht="36">
      <c r="A159" s="340" t="s">
        <v>430</v>
      </c>
      <c r="B159" s="344" t="s">
        <v>852</v>
      </c>
      <c r="C159" s="357" t="s">
        <v>4</v>
      </c>
      <c r="D159" s="358">
        <v>1</v>
      </c>
      <c r="E159" s="294"/>
      <c r="F159" s="283"/>
    </row>
    <row r="160" spans="1:6" ht="12.75">
      <c r="A160" s="340" t="s">
        <v>431</v>
      </c>
      <c r="B160" s="344" t="s">
        <v>828</v>
      </c>
      <c r="C160" s="357" t="s">
        <v>4</v>
      </c>
      <c r="D160" s="358">
        <v>3</v>
      </c>
      <c r="E160" s="294"/>
      <c r="F160" s="283"/>
    </row>
    <row r="161" spans="1:6" ht="12.75">
      <c r="A161" s="340" t="s">
        <v>432</v>
      </c>
      <c r="B161" s="344" t="s">
        <v>841</v>
      </c>
      <c r="C161" s="357" t="s">
        <v>4</v>
      </c>
      <c r="D161" s="358">
        <v>5</v>
      </c>
      <c r="E161" s="294"/>
      <c r="F161" s="283"/>
    </row>
    <row r="162" spans="1:6" ht="12.75">
      <c r="A162" s="340" t="s">
        <v>433</v>
      </c>
      <c r="B162" s="344" t="s">
        <v>407</v>
      </c>
      <c r="C162" s="357" t="s">
        <v>17</v>
      </c>
      <c r="D162" s="358">
        <v>17</v>
      </c>
      <c r="E162" s="294"/>
      <c r="F162" s="283"/>
    </row>
    <row r="163" spans="1:6" ht="12.75">
      <c r="A163" s="340" t="s">
        <v>434</v>
      </c>
      <c r="B163" s="344" t="s">
        <v>408</v>
      </c>
      <c r="C163" s="357" t="s">
        <v>4</v>
      </c>
      <c r="D163" s="358">
        <v>2</v>
      </c>
      <c r="E163" s="294"/>
      <c r="F163" s="283"/>
    </row>
    <row r="164" spans="1:6" ht="12.75">
      <c r="A164" s="340" t="s">
        <v>435</v>
      </c>
      <c r="B164" s="344" t="s">
        <v>409</v>
      </c>
      <c r="C164" s="357" t="s">
        <v>4</v>
      </c>
      <c r="D164" s="358">
        <v>4</v>
      </c>
      <c r="E164" s="294"/>
      <c r="F164" s="283"/>
    </row>
    <row r="165" spans="1:6" ht="12.75">
      <c r="A165" s="340" t="s">
        <v>856</v>
      </c>
      <c r="B165" s="344" t="s">
        <v>854</v>
      </c>
      <c r="C165" s="357" t="s">
        <v>4</v>
      </c>
      <c r="D165" s="390">
        <v>2</v>
      </c>
      <c r="E165" s="309"/>
      <c r="F165" s="283"/>
    </row>
    <row r="166" spans="1:6" ht="12.75">
      <c r="A166" s="340" t="s">
        <v>857</v>
      </c>
      <c r="B166" s="359" t="s">
        <v>860</v>
      </c>
      <c r="C166" s="357" t="s">
        <v>4</v>
      </c>
      <c r="D166" s="390">
        <v>2</v>
      </c>
      <c r="E166" s="309"/>
      <c r="F166" s="283"/>
    </row>
    <row r="167" spans="1:6" ht="12.75">
      <c r="A167" s="340" t="s">
        <v>858</v>
      </c>
      <c r="B167" s="359" t="s">
        <v>861</v>
      </c>
      <c r="C167" s="357" t="s">
        <v>4</v>
      </c>
      <c r="D167" s="390">
        <v>1</v>
      </c>
      <c r="E167" s="309"/>
      <c r="F167" s="283"/>
    </row>
    <row r="168" spans="1:6" ht="12.75">
      <c r="A168" s="340" t="s">
        <v>859</v>
      </c>
      <c r="B168" s="359" t="s">
        <v>862</v>
      </c>
      <c r="C168" s="357" t="s">
        <v>4</v>
      </c>
      <c r="D168" s="390">
        <v>1</v>
      </c>
      <c r="E168" s="309"/>
      <c r="F168" s="283"/>
    </row>
    <row r="169" spans="1:6" ht="12.75">
      <c r="A169" s="340" t="s">
        <v>863</v>
      </c>
      <c r="B169" s="359" t="s">
        <v>865</v>
      </c>
      <c r="C169" s="357" t="s">
        <v>4</v>
      </c>
      <c r="D169" s="390">
        <v>2</v>
      </c>
      <c r="E169" s="309"/>
      <c r="F169" s="283"/>
    </row>
    <row r="170" spans="1:6" ht="12.75">
      <c r="A170" s="340" t="s">
        <v>864</v>
      </c>
      <c r="B170" s="359" t="s">
        <v>866</v>
      </c>
      <c r="C170" s="357" t="s">
        <v>4</v>
      </c>
      <c r="D170" s="390">
        <v>2</v>
      </c>
      <c r="E170" s="309"/>
      <c r="F170" s="283"/>
    </row>
    <row r="171" spans="1:6" ht="24">
      <c r="A171" s="340" t="s">
        <v>867</v>
      </c>
      <c r="B171" s="359" t="s">
        <v>868</v>
      </c>
      <c r="C171" s="357" t="s">
        <v>4</v>
      </c>
      <c r="D171" s="390">
        <v>1</v>
      </c>
      <c r="E171" s="309"/>
      <c r="F171" s="283"/>
    </row>
    <row r="172" spans="1:6" ht="13.5" thickBot="1">
      <c r="A172" s="400"/>
      <c r="B172" s="363" t="s">
        <v>34</v>
      </c>
      <c r="C172" s="401"/>
      <c r="D172" s="394"/>
      <c r="E172" s="310"/>
      <c r="F172" s="286"/>
    </row>
    <row r="173" spans="1:6" ht="13.5" thickBot="1">
      <c r="A173" s="395"/>
      <c r="B173" s="382"/>
      <c r="C173" s="383"/>
      <c r="D173" s="396"/>
      <c r="E173" s="305"/>
      <c r="F173" s="314"/>
    </row>
    <row r="174" spans="1:6" ht="12.75">
      <c r="A174" s="336">
        <v>8</v>
      </c>
      <c r="B174" s="337" t="s">
        <v>192</v>
      </c>
      <c r="C174" s="397"/>
      <c r="D174" s="402"/>
      <c r="E174" s="311"/>
      <c r="F174" s="312"/>
    </row>
    <row r="175" spans="1:6" ht="12.75">
      <c r="A175" s="340" t="s">
        <v>481</v>
      </c>
      <c r="B175" s="344" t="s">
        <v>18</v>
      </c>
      <c r="C175" s="357" t="s">
        <v>19</v>
      </c>
      <c r="D175" s="398">
        <v>171.6</v>
      </c>
      <c r="E175" s="313"/>
      <c r="F175" s="303"/>
    </row>
    <row r="176" spans="1:6" ht="12.75">
      <c r="A176" s="340" t="s">
        <v>483</v>
      </c>
      <c r="B176" s="344" t="s">
        <v>117</v>
      </c>
      <c r="C176" s="357" t="s">
        <v>19</v>
      </c>
      <c r="D176" s="398">
        <v>35</v>
      </c>
      <c r="E176" s="313"/>
      <c r="F176" s="303"/>
    </row>
    <row r="177" spans="1:6" ht="12.75">
      <c r="A177" s="340" t="s">
        <v>485</v>
      </c>
      <c r="B177" s="344" t="s">
        <v>205</v>
      </c>
      <c r="C177" s="357" t="s">
        <v>17</v>
      </c>
      <c r="D177" s="358">
        <v>171.6</v>
      </c>
      <c r="E177" s="315"/>
      <c r="F177" s="316"/>
    </row>
    <row r="178" spans="1:6" ht="12.75">
      <c r="A178" s="340" t="s">
        <v>486</v>
      </c>
      <c r="B178" s="344" t="s">
        <v>683</v>
      </c>
      <c r="C178" s="357" t="s">
        <v>12</v>
      </c>
      <c r="D178" s="358">
        <v>807</v>
      </c>
      <c r="E178" s="294"/>
      <c r="F178" s="303"/>
    </row>
    <row r="179" spans="1:6" ht="12.75">
      <c r="A179" s="340" t="s">
        <v>487</v>
      </c>
      <c r="B179" s="344" t="s">
        <v>684</v>
      </c>
      <c r="C179" s="357" t="s">
        <v>12</v>
      </c>
      <c r="D179" s="358">
        <v>161.4</v>
      </c>
      <c r="E179" s="294"/>
      <c r="F179" s="303"/>
    </row>
    <row r="180" spans="1:6" ht="12.75">
      <c r="A180" s="340" t="s">
        <v>488</v>
      </c>
      <c r="B180" s="359" t="s">
        <v>122</v>
      </c>
      <c r="C180" s="357" t="s">
        <v>12</v>
      </c>
      <c r="D180" s="358">
        <v>187.5</v>
      </c>
      <c r="E180" s="294"/>
      <c r="F180" s="303"/>
    </row>
    <row r="181" spans="1:6" ht="12.75">
      <c r="A181" s="340" t="s">
        <v>489</v>
      </c>
      <c r="B181" s="344" t="s">
        <v>728</v>
      </c>
      <c r="C181" s="357" t="s">
        <v>12</v>
      </c>
      <c r="D181" s="358">
        <v>225.15</v>
      </c>
      <c r="E181" s="294"/>
      <c r="F181" s="303"/>
    </row>
    <row r="182" spans="1:6" ht="12.75">
      <c r="A182" s="340" t="s">
        <v>490</v>
      </c>
      <c r="B182" s="344" t="s">
        <v>120</v>
      </c>
      <c r="C182" s="357" t="s">
        <v>12</v>
      </c>
      <c r="D182" s="358">
        <v>555.75</v>
      </c>
      <c r="E182" s="294"/>
      <c r="F182" s="303"/>
    </row>
    <row r="183" spans="1:6" ht="12.75">
      <c r="A183" s="340" t="s">
        <v>491</v>
      </c>
      <c r="B183" s="344" t="s">
        <v>398</v>
      </c>
      <c r="C183" s="357" t="s">
        <v>12</v>
      </c>
      <c r="D183" s="358">
        <v>5.55</v>
      </c>
      <c r="E183" s="294"/>
      <c r="F183" s="303"/>
    </row>
    <row r="184" spans="1:6" ht="12.75">
      <c r="A184" s="340" t="s">
        <v>492</v>
      </c>
      <c r="B184" s="344" t="s">
        <v>193</v>
      </c>
      <c r="C184" s="357" t="s">
        <v>12</v>
      </c>
      <c r="D184" s="358">
        <v>54.92</v>
      </c>
      <c r="E184" s="313"/>
      <c r="F184" s="303"/>
    </row>
    <row r="185" spans="1:6" ht="12.75">
      <c r="A185" s="340" t="s">
        <v>493</v>
      </c>
      <c r="B185" s="344" t="s">
        <v>194</v>
      </c>
      <c r="C185" s="357" t="s">
        <v>12</v>
      </c>
      <c r="D185" s="358">
        <v>42.41</v>
      </c>
      <c r="E185" s="313"/>
      <c r="F185" s="303"/>
    </row>
    <row r="186" spans="1:6" ht="12.75">
      <c r="A186" s="340" t="s">
        <v>494</v>
      </c>
      <c r="B186" s="399" t="s">
        <v>411</v>
      </c>
      <c r="C186" s="357" t="s">
        <v>14</v>
      </c>
      <c r="D186" s="358">
        <v>6405.04</v>
      </c>
      <c r="E186" s="294"/>
      <c r="F186" s="303"/>
    </row>
    <row r="187" spans="1:6" ht="12.75">
      <c r="A187" s="340" t="s">
        <v>495</v>
      </c>
      <c r="B187" s="344" t="s">
        <v>197</v>
      </c>
      <c r="C187" s="357" t="s">
        <v>19</v>
      </c>
      <c r="D187" s="358">
        <v>270</v>
      </c>
      <c r="E187" s="313"/>
      <c r="F187" s="303"/>
    </row>
    <row r="188" spans="1:6" ht="12.75">
      <c r="A188" s="340" t="s">
        <v>496</v>
      </c>
      <c r="B188" s="344" t="s">
        <v>540</v>
      </c>
      <c r="C188" s="357" t="s">
        <v>19</v>
      </c>
      <c r="D188" s="358">
        <v>540</v>
      </c>
      <c r="E188" s="313"/>
      <c r="F188" s="303"/>
    </row>
    <row r="189" spans="1:6" ht="12.75">
      <c r="A189" s="340" t="s">
        <v>497</v>
      </c>
      <c r="B189" s="344" t="s">
        <v>169</v>
      </c>
      <c r="C189" s="357" t="s">
        <v>19</v>
      </c>
      <c r="D189" s="358">
        <v>195</v>
      </c>
      <c r="E189" s="313"/>
      <c r="F189" s="303"/>
    </row>
    <row r="190" spans="1:6" ht="12.75">
      <c r="A190" s="340" t="s">
        <v>498</v>
      </c>
      <c r="B190" s="344" t="s">
        <v>170</v>
      </c>
      <c r="C190" s="357" t="s">
        <v>17</v>
      </c>
      <c r="D190" s="358">
        <v>114</v>
      </c>
      <c r="E190" s="313"/>
      <c r="F190" s="303"/>
    </row>
    <row r="191" spans="1:6" ht="12.75">
      <c r="A191" s="340" t="s">
        <v>499</v>
      </c>
      <c r="B191" s="344" t="s">
        <v>195</v>
      </c>
      <c r="C191" s="357" t="s">
        <v>19</v>
      </c>
      <c r="D191" s="358">
        <v>45</v>
      </c>
      <c r="E191" s="313"/>
      <c r="F191" s="303"/>
    </row>
    <row r="192" spans="1:6" ht="12.75">
      <c r="A192" s="340" t="s">
        <v>500</v>
      </c>
      <c r="B192" s="344" t="s">
        <v>196</v>
      </c>
      <c r="C192" s="357" t="s">
        <v>19</v>
      </c>
      <c r="D192" s="358">
        <v>540</v>
      </c>
      <c r="E192" s="313"/>
      <c r="F192" s="303"/>
    </row>
    <row r="193" spans="1:6" ht="12.75">
      <c r="A193" s="340" t="s">
        <v>501</v>
      </c>
      <c r="B193" s="344" t="s">
        <v>523</v>
      </c>
      <c r="C193" s="357" t="s">
        <v>14</v>
      </c>
      <c r="D193" s="358">
        <v>707.07</v>
      </c>
      <c r="E193" s="313"/>
      <c r="F193" s="303"/>
    </row>
    <row r="194" spans="1:6" ht="12.75">
      <c r="A194" s="340" t="s">
        <v>502</v>
      </c>
      <c r="B194" s="344" t="s">
        <v>733</v>
      </c>
      <c r="C194" s="357" t="s">
        <v>19</v>
      </c>
      <c r="D194" s="358">
        <v>120</v>
      </c>
      <c r="E194" s="313"/>
      <c r="F194" s="283"/>
    </row>
    <row r="195" spans="1:6" ht="12.75">
      <c r="A195" s="340" t="s">
        <v>503</v>
      </c>
      <c r="B195" s="344" t="s">
        <v>734</v>
      </c>
      <c r="C195" s="357" t="s">
        <v>17</v>
      </c>
      <c r="D195" s="358">
        <v>84</v>
      </c>
      <c r="E195" s="313"/>
      <c r="F195" s="283"/>
    </row>
    <row r="196" spans="1:6" ht="12.75">
      <c r="A196" s="340" t="s">
        <v>504</v>
      </c>
      <c r="B196" s="344" t="s">
        <v>735</v>
      </c>
      <c r="C196" s="403" t="s">
        <v>32</v>
      </c>
      <c r="D196" s="358">
        <v>13</v>
      </c>
      <c r="E196" s="313"/>
      <c r="F196" s="283"/>
    </row>
    <row r="197" spans="1:6" ht="12.75">
      <c r="A197" s="340" t="s">
        <v>505</v>
      </c>
      <c r="B197" s="344" t="s">
        <v>736</v>
      </c>
      <c r="C197" s="403" t="s">
        <v>19</v>
      </c>
      <c r="D197" s="358">
        <v>15</v>
      </c>
      <c r="E197" s="313"/>
      <c r="F197" s="283"/>
    </row>
    <row r="198" spans="1:6" ht="12.75">
      <c r="A198" s="340" t="s">
        <v>506</v>
      </c>
      <c r="B198" s="344" t="s">
        <v>737</v>
      </c>
      <c r="C198" s="357" t="s">
        <v>19</v>
      </c>
      <c r="D198" s="358">
        <v>25.6</v>
      </c>
      <c r="E198" s="313"/>
      <c r="F198" s="283"/>
    </row>
    <row r="199" spans="1:6" s="277" customFormat="1" ht="12.75">
      <c r="A199" s="340" t="s">
        <v>507</v>
      </c>
      <c r="B199" s="344" t="s">
        <v>184</v>
      </c>
      <c r="C199" s="360" t="s">
        <v>17</v>
      </c>
      <c r="D199" s="404">
        <v>24.55</v>
      </c>
      <c r="E199" s="317"/>
      <c r="F199" s="283"/>
    </row>
    <row r="200" spans="1:6" s="277" customFormat="1" ht="12.75">
      <c r="A200" s="340" t="s">
        <v>508</v>
      </c>
      <c r="B200" s="344" t="s">
        <v>185</v>
      </c>
      <c r="C200" s="360" t="s">
        <v>17</v>
      </c>
      <c r="D200" s="404">
        <v>3.46</v>
      </c>
      <c r="E200" s="317"/>
      <c r="F200" s="283"/>
    </row>
    <row r="201" spans="1:6" s="277" customFormat="1" ht="12.75">
      <c r="A201" s="340" t="s">
        <v>509</v>
      </c>
      <c r="B201" s="344" t="s">
        <v>147</v>
      </c>
      <c r="C201" s="360" t="s">
        <v>32</v>
      </c>
      <c r="D201" s="405">
        <v>10</v>
      </c>
      <c r="E201" s="317"/>
      <c r="F201" s="283"/>
    </row>
    <row r="202" spans="1:6" s="277" customFormat="1" ht="12.75">
      <c r="A202" s="340" t="s">
        <v>510</v>
      </c>
      <c r="B202" s="344" t="s">
        <v>148</v>
      </c>
      <c r="C202" s="360" t="s">
        <v>32</v>
      </c>
      <c r="D202" s="405">
        <v>2</v>
      </c>
      <c r="E202" s="317"/>
      <c r="F202" s="283"/>
    </row>
    <row r="203" spans="1:6" s="277" customFormat="1" ht="12.75">
      <c r="A203" s="340" t="s">
        <v>511</v>
      </c>
      <c r="B203" s="344" t="s">
        <v>149</v>
      </c>
      <c r="C203" s="360" t="s">
        <v>32</v>
      </c>
      <c r="D203" s="405">
        <v>1</v>
      </c>
      <c r="E203" s="318"/>
      <c r="F203" s="283"/>
    </row>
    <row r="204" spans="1:6" s="277" customFormat="1" ht="12.75">
      <c r="A204" s="340" t="s">
        <v>512</v>
      </c>
      <c r="B204" s="344" t="s">
        <v>186</v>
      </c>
      <c r="C204" s="360" t="s">
        <v>32</v>
      </c>
      <c r="D204" s="405">
        <v>15</v>
      </c>
      <c r="E204" s="317"/>
      <c r="F204" s="283"/>
    </row>
    <row r="205" spans="1:6" s="277" customFormat="1" ht="12.75">
      <c r="A205" s="340" t="s">
        <v>513</v>
      </c>
      <c r="B205" s="344" t="s">
        <v>153</v>
      </c>
      <c r="C205" s="360" t="s">
        <v>17</v>
      </c>
      <c r="D205" s="405">
        <v>15</v>
      </c>
      <c r="E205" s="317"/>
      <c r="F205" s="283"/>
    </row>
    <row r="206" spans="1:6" s="277" customFormat="1" ht="12.75">
      <c r="A206" s="340" t="s">
        <v>514</v>
      </c>
      <c r="B206" s="344" t="s">
        <v>157</v>
      </c>
      <c r="C206" s="360" t="s">
        <v>17</v>
      </c>
      <c r="D206" s="405">
        <v>56.6</v>
      </c>
      <c r="E206" s="317"/>
      <c r="F206" s="283"/>
    </row>
    <row r="207" spans="1:6" s="277" customFormat="1" ht="12.75">
      <c r="A207" s="340" t="s">
        <v>515</v>
      </c>
      <c r="B207" s="344" t="s">
        <v>703</v>
      </c>
      <c r="C207" s="360" t="s">
        <v>17</v>
      </c>
      <c r="D207" s="406">
        <v>56.3</v>
      </c>
      <c r="E207" s="317"/>
      <c r="F207" s="283"/>
    </row>
    <row r="208" spans="1:6" s="277" customFormat="1" ht="12.75">
      <c r="A208" s="340" t="s">
        <v>516</v>
      </c>
      <c r="B208" s="344" t="s">
        <v>187</v>
      </c>
      <c r="C208" s="360" t="s">
        <v>32</v>
      </c>
      <c r="D208" s="405">
        <v>6</v>
      </c>
      <c r="E208" s="317"/>
      <c r="F208" s="283"/>
    </row>
    <row r="209" spans="1:6" s="277" customFormat="1" ht="12.75">
      <c r="A209" s="340" t="s">
        <v>517</v>
      </c>
      <c r="B209" s="344" t="s">
        <v>188</v>
      </c>
      <c r="C209" s="360" t="s">
        <v>32</v>
      </c>
      <c r="D209" s="406">
        <v>4</v>
      </c>
      <c r="E209" s="317"/>
      <c r="F209" s="283"/>
    </row>
    <row r="210" spans="1:6" s="277" customFormat="1" ht="12.75">
      <c r="A210" s="340" t="s">
        <v>518</v>
      </c>
      <c r="B210" s="344" t="s">
        <v>562</v>
      </c>
      <c r="C210" s="360" t="s">
        <v>17</v>
      </c>
      <c r="D210" s="405">
        <v>176.4</v>
      </c>
      <c r="E210" s="317"/>
      <c r="F210" s="283"/>
    </row>
    <row r="211" spans="1:6" s="277" customFormat="1" ht="12.75">
      <c r="A211" s="340" t="s">
        <v>519</v>
      </c>
      <c r="B211" s="344" t="s">
        <v>189</v>
      </c>
      <c r="C211" s="360" t="s">
        <v>32</v>
      </c>
      <c r="D211" s="405">
        <v>4</v>
      </c>
      <c r="E211" s="317"/>
      <c r="F211" s="283"/>
    </row>
    <row r="212" spans="1:6" s="277" customFormat="1" ht="12.75">
      <c r="A212" s="340" t="s">
        <v>520</v>
      </c>
      <c r="B212" s="344" t="s">
        <v>575</v>
      </c>
      <c r="C212" s="360" t="s">
        <v>32</v>
      </c>
      <c r="D212" s="405">
        <v>4</v>
      </c>
      <c r="E212" s="317"/>
      <c r="F212" s="283"/>
    </row>
    <row r="213" spans="1:6" s="277" customFormat="1" ht="12.75">
      <c r="A213" s="340" t="s">
        <v>521</v>
      </c>
      <c r="B213" s="344" t="s">
        <v>190</v>
      </c>
      <c r="C213" s="360" t="s">
        <v>32</v>
      </c>
      <c r="D213" s="405">
        <v>4</v>
      </c>
      <c r="E213" s="317"/>
      <c r="F213" s="283"/>
    </row>
    <row r="214" spans="1:6" s="277" customFormat="1" ht="24">
      <c r="A214" s="340" t="s">
        <v>522</v>
      </c>
      <c r="B214" s="344" t="s">
        <v>732</v>
      </c>
      <c r="C214" s="360" t="s">
        <v>32</v>
      </c>
      <c r="D214" s="405">
        <v>1</v>
      </c>
      <c r="E214" s="317"/>
      <c r="F214" s="283"/>
    </row>
    <row r="215" spans="1:6" s="277" customFormat="1" ht="12.75">
      <c r="A215" s="340" t="s">
        <v>576</v>
      </c>
      <c r="B215" s="359" t="s">
        <v>714</v>
      </c>
      <c r="C215" s="360" t="s">
        <v>19</v>
      </c>
      <c r="D215" s="405">
        <v>140.6</v>
      </c>
      <c r="E215" s="317"/>
      <c r="F215" s="283"/>
    </row>
    <row r="216" spans="1:6" s="277" customFormat="1" ht="12.75">
      <c r="A216" s="340" t="s">
        <v>589</v>
      </c>
      <c r="B216" s="359" t="s">
        <v>713</v>
      </c>
      <c r="C216" s="360" t="s">
        <v>19</v>
      </c>
      <c r="D216" s="405">
        <v>171.65</v>
      </c>
      <c r="E216" s="319"/>
      <c r="F216" s="283"/>
    </row>
    <row r="217" spans="1:6" s="277" customFormat="1" ht="12.75">
      <c r="A217" s="340" t="s">
        <v>590</v>
      </c>
      <c r="B217" s="359" t="s">
        <v>591</v>
      </c>
      <c r="C217" s="360" t="s">
        <v>19</v>
      </c>
      <c r="D217" s="405">
        <v>615.96</v>
      </c>
      <c r="E217" s="319"/>
      <c r="F217" s="283"/>
    </row>
    <row r="218" spans="1:6" s="277" customFormat="1" ht="12.75">
      <c r="A218" s="340" t="s">
        <v>593</v>
      </c>
      <c r="B218" s="359" t="s">
        <v>592</v>
      </c>
      <c r="C218" s="360" t="s">
        <v>4</v>
      </c>
      <c r="D218" s="405">
        <v>50</v>
      </c>
      <c r="E218" s="319"/>
      <c r="F218" s="283"/>
    </row>
    <row r="219" spans="1:6" s="277" customFormat="1" ht="12.75">
      <c r="A219" s="340" t="s">
        <v>594</v>
      </c>
      <c r="B219" s="359" t="s">
        <v>875</v>
      </c>
      <c r="C219" s="360" t="s">
        <v>4</v>
      </c>
      <c r="D219" s="405">
        <v>1</v>
      </c>
      <c r="E219" s="319"/>
      <c r="F219" s="283"/>
    </row>
    <row r="220" spans="1:6" s="277" customFormat="1" ht="12.75">
      <c r="A220" s="340" t="s">
        <v>595</v>
      </c>
      <c r="B220" s="359" t="s">
        <v>876</v>
      </c>
      <c r="C220" s="360" t="s">
        <v>4</v>
      </c>
      <c r="D220" s="405">
        <v>11</v>
      </c>
      <c r="E220" s="319"/>
      <c r="F220" s="283"/>
    </row>
    <row r="221" spans="1:6" s="277" customFormat="1" ht="12.75">
      <c r="A221" s="340" t="s">
        <v>596</v>
      </c>
      <c r="B221" s="359" t="s">
        <v>611</v>
      </c>
      <c r="C221" s="360" t="s">
        <v>4</v>
      </c>
      <c r="D221" s="405">
        <v>26</v>
      </c>
      <c r="E221" s="319"/>
      <c r="F221" s="283"/>
    </row>
    <row r="222" spans="1:6" s="277" customFormat="1" ht="12.75">
      <c r="A222" s="340" t="s">
        <v>597</v>
      </c>
      <c r="B222" s="359" t="s">
        <v>667</v>
      </c>
      <c r="C222" s="360" t="s">
        <v>4</v>
      </c>
      <c r="D222" s="405">
        <v>22</v>
      </c>
      <c r="E222" s="319"/>
      <c r="F222" s="283"/>
    </row>
    <row r="223" spans="1:6" s="277" customFormat="1" ht="12.75">
      <c r="A223" s="340" t="s">
        <v>598</v>
      </c>
      <c r="B223" s="359" t="s">
        <v>877</v>
      </c>
      <c r="C223" s="360" t="s">
        <v>4</v>
      </c>
      <c r="D223" s="405">
        <v>200</v>
      </c>
      <c r="E223" s="319"/>
      <c r="F223" s="283"/>
    </row>
    <row r="224" spans="1:6" s="277" customFormat="1" ht="12.75">
      <c r="A224" s="340" t="s">
        <v>599</v>
      </c>
      <c r="B224" s="359" t="s">
        <v>613</v>
      </c>
      <c r="C224" s="360" t="s">
        <v>17</v>
      </c>
      <c r="D224" s="405">
        <v>900</v>
      </c>
      <c r="E224" s="319"/>
      <c r="F224" s="283"/>
    </row>
    <row r="225" spans="1:6" s="277" customFormat="1" ht="12.75">
      <c r="A225" s="340" t="s">
        <v>600</v>
      </c>
      <c r="B225" s="359" t="s">
        <v>878</v>
      </c>
      <c r="C225" s="360" t="s">
        <v>4</v>
      </c>
      <c r="D225" s="405">
        <v>2</v>
      </c>
      <c r="E225" s="319"/>
      <c r="F225" s="283"/>
    </row>
    <row r="226" spans="1:6" s="277" customFormat="1" ht="12.75">
      <c r="A226" s="340" t="s">
        <v>601</v>
      </c>
      <c r="B226" s="359" t="s">
        <v>879</v>
      </c>
      <c r="C226" s="360" t="s">
        <v>4</v>
      </c>
      <c r="D226" s="405">
        <v>11</v>
      </c>
      <c r="E226" s="319"/>
      <c r="F226" s="283"/>
    </row>
    <row r="227" spans="1:6" s="277" customFormat="1" ht="12.75">
      <c r="A227" s="340" t="s">
        <v>602</v>
      </c>
      <c r="B227" s="359" t="s">
        <v>616</v>
      </c>
      <c r="C227" s="360" t="s">
        <v>625</v>
      </c>
      <c r="D227" s="405">
        <v>120</v>
      </c>
      <c r="E227" s="320"/>
      <c r="F227" s="283"/>
    </row>
    <row r="228" spans="1:6" s="277" customFormat="1" ht="12.75">
      <c r="A228" s="340" t="s">
        <v>603</v>
      </c>
      <c r="B228" s="359" t="s">
        <v>715</v>
      </c>
      <c r="C228" s="360" t="s">
        <v>4</v>
      </c>
      <c r="D228" s="405">
        <v>15</v>
      </c>
      <c r="E228" s="319"/>
      <c r="F228" s="283"/>
    </row>
    <row r="229" spans="1:6" s="277" customFormat="1" ht="12.75">
      <c r="A229" s="340" t="s">
        <v>604</v>
      </c>
      <c r="B229" s="359" t="s">
        <v>618</v>
      </c>
      <c r="C229" s="360" t="s">
        <v>17</v>
      </c>
      <c r="D229" s="405">
        <v>1000</v>
      </c>
      <c r="E229" s="319"/>
      <c r="F229" s="283"/>
    </row>
    <row r="230" spans="1:6" s="277" customFormat="1" ht="12.75">
      <c r="A230" s="340" t="s">
        <v>605</v>
      </c>
      <c r="B230" s="359" t="s">
        <v>880</v>
      </c>
      <c r="C230" s="360" t="s">
        <v>17</v>
      </c>
      <c r="D230" s="405">
        <v>114</v>
      </c>
      <c r="E230" s="321"/>
      <c r="F230" s="283"/>
    </row>
    <row r="231" spans="1:6" s="277" customFormat="1" ht="12.75">
      <c r="A231" s="340" t="s">
        <v>606</v>
      </c>
      <c r="B231" s="359" t="s">
        <v>620</v>
      </c>
      <c r="C231" s="360" t="s">
        <v>4</v>
      </c>
      <c r="D231" s="405">
        <v>27</v>
      </c>
      <c r="E231" s="320"/>
      <c r="F231" s="283"/>
    </row>
    <row r="232" spans="1:6" s="277" customFormat="1" ht="15" customHeight="1">
      <c r="A232" s="340" t="s">
        <v>607</v>
      </c>
      <c r="B232" s="359" t="s">
        <v>622</v>
      </c>
      <c r="C232" s="360" t="s">
        <v>4</v>
      </c>
      <c r="D232" s="405">
        <v>14</v>
      </c>
      <c r="E232" s="319"/>
      <c r="F232" s="283"/>
    </row>
    <row r="233" spans="1:6" s="277" customFormat="1" ht="12.75">
      <c r="A233" s="340" t="s">
        <v>608</v>
      </c>
      <c r="B233" s="359" t="s">
        <v>668</v>
      </c>
      <c r="C233" s="360" t="s">
        <v>4</v>
      </c>
      <c r="D233" s="406">
        <v>1</v>
      </c>
      <c r="E233" s="319"/>
      <c r="F233" s="283"/>
    </row>
    <row r="234" spans="1:6" s="277" customFormat="1" ht="12.75">
      <c r="A234" s="340" t="s">
        <v>669</v>
      </c>
      <c r="B234" s="359" t="s">
        <v>881</v>
      </c>
      <c r="C234" s="360" t="s">
        <v>17</v>
      </c>
      <c r="D234" s="405">
        <v>600</v>
      </c>
      <c r="E234" s="319"/>
      <c r="F234" s="283"/>
    </row>
    <row r="235" spans="1:6" s="277" customFormat="1" ht="12.75">
      <c r="A235" s="340" t="s">
        <v>704</v>
      </c>
      <c r="B235" s="359" t="s">
        <v>882</v>
      </c>
      <c r="C235" s="360" t="s">
        <v>17</v>
      </c>
      <c r="D235" s="405">
        <v>300</v>
      </c>
      <c r="E235" s="319"/>
      <c r="F235" s="283"/>
    </row>
    <row r="236" spans="1:6" s="277" customFormat="1" ht="12.75">
      <c r="A236" s="340" t="s">
        <v>869</v>
      </c>
      <c r="B236" s="359" t="s">
        <v>883</v>
      </c>
      <c r="C236" s="392" t="s">
        <v>4</v>
      </c>
      <c r="D236" s="407">
        <v>100</v>
      </c>
      <c r="E236" s="322"/>
      <c r="F236" s="283"/>
    </row>
    <row r="237" spans="1:6" s="277" customFormat="1" ht="12.75">
      <c r="A237" s="340" t="s">
        <v>870</v>
      </c>
      <c r="B237" s="359" t="s">
        <v>884</v>
      </c>
      <c r="C237" s="392" t="s">
        <v>4</v>
      </c>
      <c r="D237" s="407">
        <v>25</v>
      </c>
      <c r="E237" s="322"/>
      <c r="F237" s="283"/>
    </row>
    <row r="238" spans="1:6" s="277" customFormat="1" ht="12.75">
      <c r="A238" s="340" t="s">
        <v>871</v>
      </c>
      <c r="B238" s="359" t="s">
        <v>885</v>
      </c>
      <c r="C238" s="392" t="s">
        <v>4</v>
      </c>
      <c r="D238" s="407">
        <v>10</v>
      </c>
      <c r="E238" s="322"/>
      <c r="F238" s="283"/>
    </row>
    <row r="239" spans="1:6" s="277" customFormat="1" ht="12.75">
      <c r="A239" s="340" t="s">
        <v>872</v>
      </c>
      <c r="B239" s="359" t="s">
        <v>886</v>
      </c>
      <c r="C239" s="392" t="s">
        <v>4</v>
      </c>
      <c r="D239" s="407">
        <v>1</v>
      </c>
      <c r="E239" s="322"/>
      <c r="F239" s="283"/>
    </row>
    <row r="240" spans="1:6" s="277" customFormat="1" ht="12.75">
      <c r="A240" s="340" t="s">
        <v>873</v>
      </c>
      <c r="B240" s="359" t="s">
        <v>887</v>
      </c>
      <c r="C240" s="392" t="s">
        <v>4</v>
      </c>
      <c r="D240" s="407">
        <v>1</v>
      </c>
      <c r="E240" s="322"/>
      <c r="F240" s="283"/>
    </row>
    <row r="241" spans="1:6" s="277" customFormat="1" ht="12.75">
      <c r="A241" s="340" t="s">
        <v>874</v>
      </c>
      <c r="B241" s="359" t="s">
        <v>888</v>
      </c>
      <c r="C241" s="392" t="s">
        <v>4</v>
      </c>
      <c r="D241" s="407">
        <v>1</v>
      </c>
      <c r="E241" s="322"/>
      <c r="F241" s="283"/>
    </row>
    <row r="242" spans="1:6" s="277" customFormat="1" ht="13.5" thickBot="1">
      <c r="A242" s="408"/>
      <c r="B242" s="363" t="s">
        <v>34</v>
      </c>
      <c r="C242" s="401"/>
      <c r="D242" s="394"/>
      <c r="E242" s="310"/>
      <c r="F242" s="286"/>
    </row>
    <row r="243" spans="1:6" ht="13.5" thickBot="1">
      <c r="A243" s="409"/>
      <c r="B243" s="410"/>
      <c r="C243" s="411"/>
      <c r="D243" s="384"/>
      <c r="E243" s="323"/>
      <c r="F243" s="324"/>
    </row>
    <row r="244" spans="1:6" ht="12.75">
      <c r="A244" s="336">
        <v>9</v>
      </c>
      <c r="B244" s="337" t="s">
        <v>670</v>
      </c>
      <c r="C244" s="397"/>
      <c r="D244" s="402"/>
      <c r="E244" s="311"/>
      <c r="F244" s="312"/>
    </row>
    <row r="245" spans="1:6" s="296" customFormat="1" ht="27.75" customHeight="1">
      <c r="A245" s="340">
        <v>9.1</v>
      </c>
      <c r="B245" s="344" t="s">
        <v>671</v>
      </c>
      <c r="C245" s="357" t="s">
        <v>32</v>
      </c>
      <c r="D245" s="379">
        <v>1</v>
      </c>
      <c r="E245" s="313"/>
      <c r="F245" s="283"/>
    </row>
    <row r="246" spans="1:6" ht="12.75">
      <c r="A246" s="340">
        <v>9.4</v>
      </c>
      <c r="B246" s="344" t="s">
        <v>23</v>
      </c>
      <c r="C246" s="357" t="s">
        <v>12</v>
      </c>
      <c r="D246" s="358">
        <v>150.15</v>
      </c>
      <c r="E246" s="294"/>
      <c r="F246" s="283"/>
    </row>
    <row r="247" spans="1:6" ht="12.75">
      <c r="A247" s="340">
        <v>9.5</v>
      </c>
      <c r="B247" s="344" t="s">
        <v>730</v>
      </c>
      <c r="C247" s="357" t="s">
        <v>12</v>
      </c>
      <c r="D247" s="358">
        <v>60.06</v>
      </c>
      <c r="E247" s="294"/>
      <c r="F247" s="283"/>
    </row>
    <row r="248" spans="1:6" ht="12.75">
      <c r="A248" s="340">
        <v>9.6</v>
      </c>
      <c r="B248" s="344" t="s">
        <v>120</v>
      </c>
      <c r="C248" s="357" t="s">
        <v>12</v>
      </c>
      <c r="D248" s="358">
        <v>150.15</v>
      </c>
      <c r="E248" s="294"/>
      <c r="F248" s="283"/>
    </row>
    <row r="249" spans="1:6" ht="12.75">
      <c r="A249" s="340">
        <v>9.7</v>
      </c>
      <c r="B249" s="344" t="s">
        <v>398</v>
      </c>
      <c r="C249" s="357" t="s">
        <v>12</v>
      </c>
      <c r="D249" s="358">
        <v>20</v>
      </c>
      <c r="E249" s="294"/>
      <c r="F249" s="283"/>
    </row>
    <row r="250" spans="1:6" ht="12.75">
      <c r="A250" s="340">
        <v>9.8</v>
      </c>
      <c r="B250" s="344" t="s">
        <v>672</v>
      </c>
      <c r="C250" s="357" t="s">
        <v>12</v>
      </c>
      <c r="D250" s="358">
        <v>55</v>
      </c>
      <c r="E250" s="313"/>
      <c r="F250" s="283"/>
    </row>
    <row r="251" spans="1:6" ht="12.75">
      <c r="A251" s="340">
        <v>9.9</v>
      </c>
      <c r="B251" s="399" t="s">
        <v>677</v>
      </c>
      <c r="C251" s="357" t="s">
        <v>14</v>
      </c>
      <c r="D251" s="358">
        <v>12560</v>
      </c>
      <c r="E251" s="294"/>
      <c r="F251" s="283"/>
    </row>
    <row r="252" spans="1:6" ht="13.5" thickBot="1">
      <c r="A252" s="412"/>
      <c r="B252" s="413" t="s">
        <v>34</v>
      </c>
      <c r="C252" s="414"/>
      <c r="D252" s="415"/>
      <c r="E252" s="285"/>
      <c r="F252" s="286"/>
    </row>
    <row r="253" spans="1:6" ht="13.5" thickBot="1">
      <c r="A253" s="409"/>
      <c r="B253" s="416"/>
      <c r="C253" s="417"/>
      <c r="D253" s="354"/>
      <c r="E253" s="323"/>
      <c r="F253" s="324"/>
    </row>
    <row r="254" spans="1:6" s="277" customFormat="1" ht="13.5" thickBot="1">
      <c r="A254" s="418"/>
      <c r="B254" s="419" t="s">
        <v>40</v>
      </c>
      <c r="C254" s="420"/>
      <c r="D254" s="421"/>
      <c r="E254" s="325"/>
      <c r="F254" s="326"/>
    </row>
    <row r="255" spans="1:6" ht="13.5" thickBot="1">
      <c r="A255" s="418"/>
      <c r="B255" s="419" t="s">
        <v>889</v>
      </c>
      <c r="C255" s="420"/>
      <c r="D255" s="421"/>
      <c r="E255" s="327"/>
      <c r="F255" s="326"/>
    </row>
    <row r="256" spans="1:6" ht="13.5" thickBot="1">
      <c r="A256" s="418"/>
      <c r="B256" s="419" t="s">
        <v>891</v>
      </c>
      <c r="C256" s="420"/>
      <c r="D256" s="421"/>
      <c r="E256" s="327"/>
      <c r="F256" s="326"/>
    </row>
    <row r="257" spans="1:6" ht="13.5" thickBot="1">
      <c r="A257" s="418"/>
      <c r="B257" s="419" t="s">
        <v>890</v>
      </c>
      <c r="C257" s="420"/>
      <c r="D257" s="421"/>
      <c r="E257" s="327"/>
      <c r="F257" s="326"/>
    </row>
    <row r="258" spans="1:6" ht="13.5" thickBot="1">
      <c r="A258" s="418"/>
      <c r="B258" s="419" t="s">
        <v>899</v>
      </c>
      <c r="C258" s="420"/>
      <c r="D258" s="421"/>
      <c r="E258" s="327"/>
      <c r="F258" s="326"/>
    </row>
    <row r="259" spans="1:6" ht="13.5" thickBot="1">
      <c r="A259" s="418"/>
      <c r="B259" s="419" t="s">
        <v>893</v>
      </c>
      <c r="C259" s="420"/>
      <c r="D259" s="421"/>
      <c r="E259" s="325"/>
      <c r="F259" s="326"/>
    </row>
    <row r="260" spans="1:6" ht="13.5" thickBot="1">
      <c r="A260" s="418"/>
      <c r="B260" s="419" t="s">
        <v>892</v>
      </c>
      <c r="C260" s="420"/>
      <c r="D260" s="421"/>
      <c r="E260" s="325"/>
      <c r="F260" s="326"/>
    </row>
  </sheetData>
  <sheetProtection password="DF42" sheet="1" formatCells="0" formatColumns="0" formatRows="0" insertColumns="0" insertRows="0" insertHyperlinks="0" deleteColumns="0" deleteRows="0" sort="0" autoFilter="0" pivotTables="0"/>
  <mergeCells count="3">
    <mergeCell ref="A4:B5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33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11.421875" defaultRowHeight="12.75"/>
  <cols>
    <col min="1" max="1" width="8.421875" style="328" customWidth="1"/>
    <col min="2" max="2" width="62.00390625" style="329" customWidth="1"/>
    <col min="3" max="3" width="9.00390625" style="267" customWidth="1"/>
    <col min="4" max="4" width="12.57421875" style="330" customWidth="1"/>
    <col min="5" max="6" width="21.7109375" style="331" customWidth="1"/>
    <col min="7" max="16384" width="11.421875" style="267" customWidth="1"/>
  </cols>
  <sheetData>
    <row r="1" spans="1:6" ht="46.5" customHeight="1" thickBot="1">
      <c r="A1" s="507" t="s">
        <v>900</v>
      </c>
      <c r="B1" s="508"/>
      <c r="C1" s="508"/>
      <c r="D1" s="508"/>
      <c r="E1" s="508"/>
      <c r="F1" s="508"/>
    </row>
    <row r="2" spans="1:6" ht="12.75" customHeight="1" thickBot="1">
      <c r="A2" s="505" t="s">
        <v>896</v>
      </c>
      <c r="B2" s="506"/>
      <c r="C2" s="506"/>
      <c r="D2" s="506"/>
      <c r="E2" s="506"/>
      <c r="F2" s="506"/>
    </row>
    <row r="3" spans="1:6" ht="22.5">
      <c r="A3" s="336">
        <v>4</v>
      </c>
      <c r="B3" s="337" t="s">
        <v>123</v>
      </c>
      <c r="C3" s="429" t="s">
        <v>901</v>
      </c>
      <c r="D3" s="339" t="s">
        <v>5</v>
      </c>
      <c r="E3" s="422" t="s">
        <v>894</v>
      </c>
      <c r="F3" s="423" t="s">
        <v>674</v>
      </c>
    </row>
    <row r="4" spans="1:6" ht="12.75">
      <c r="A4" s="340" t="s">
        <v>251</v>
      </c>
      <c r="B4" s="344" t="s">
        <v>717</v>
      </c>
      <c r="C4" s="376" t="s">
        <v>17</v>
      </c>
      <c r="D4" s="358">
        <v>967.49</v>
      </c>
      <c r="E4" s="294"/>
      <c r="F4" s="303"/>
    </row>
    <row r="5" spans="1:6" ht="12.75">
      <c r="A5" s="340" t="s">
        <v>252</v>
      </c>
      <c r="B5" s="344" t="s">
        <v>718</v>
      </c>
      <c r="C5" s="376" t="s">
        <v>17</v>
      </c>
      <c r="D5" s="358">
        <v>52.88</v>
      </c>
      <c r="E5" s="294"/>
      <c r="F5" s="303"/>
    </row>
    <row r="6" spans="1:6" ht="12.75">
      <c r="A6" s="340" t="s">
        <v>253</v>
      </c>
      <c r="B6" s="344" t="s">
        <v>719</v>
      </c>
      <c r="C6" s="376" t="s">
        <v>17</v>
      </c>
      <c r="D6" s="358">
        <v>1125.63</v>
      </c>
      <c r="E6" s="294"/>
      <c r="F6" s="303"/>
    </row>
    <row r="7" spans="1:6" ht="12.75">
      <c r="A7" s="340"/>
      <c r="B7" s="344" t="s">
        <v>720</v>
      </c>
      <c r="C7" s="376" t="s">
        <v>17</v>
      </c>
      <c r="D7" s="358">
        <v>168.5</v>
      </c>
      <c r="E7" s="294"/>
      <c r="F7" s="303"/>
    </row>
    <row r="8" spans="1:6" ht="12.75">
      <c r="A8" s="340" t="s">
        <v>256</v>
      </c>
      <c r="B8" s="344" t="s">
        <v>721</v>
      </c>
      <c r="C8" s="376" t="s">
        <v>17</v>
      </c>
      <c r="D8" s="358">
        <v>397.33</v>
      </c>
      <c r="E8" s="294"/>
      <c r="F8" s="303"/>
    </row>
    <row r="9" spans="1:6" ht="12.75">
      <c r="A9" s="340"/>
      <c r="B9" s="344" t="s">
        <v>722</v>
      </c>
      <c r="C9" s="376" t="s">
        <v>17</v>
      </c>
      <c r="D9" s="358">
        <v>1453</v>
      </c>
      <c r="E9" s="294"/>
      <c r="F9" s="303"/>
    </row>
    <row r="10" spans="1:6" ht="12.75">
      <c r="A10" s="340" t="s">
        <v>254</v>
      </c>
      <c r="B10" s="344" t="s">
        <v>723</v>
      </c>
      <c r="C10" s="376" t="s">
        <v>17</v>
      </c>
      <c r="D10" s="358">
        <v>878.17</v>
      </c>
      <c r="E10" s="294"/>
      <c r="F10" s="303"/>
    </row>
    <row r="11" spans="1:6" ht="12.75">
      <c r="A11" s="340" t="s">
        <v>257</v>
      </c>
      <c r="B11" s="344" t="s">
        <v>724</v>
      </c>
      <c r="C11" s="357" t="s">
        <v>17</v>
      </c>
      <c r="D11" s="358">
        <v>1674.71</v>
      </c>
      <c r="E11" s="294"/>
      <c r="F11" s="303"/>
    </row>
    <row r="12" spans="1:6" ht="24">
      <c r="A12" s="340" t="s">
        <v>299</v>
      </c>
      <c r="B12" s="344" t="s">
        <v>710</v>
      </c>
      <c r="C12" s="357" t="s">
        <v>4</v>
      </c>
      <c r="D12" s="379">
        <v>75</v>
      </c>
      <c r="E12" s="294"/>
      <c r="F12" s="303"/>
    </row>
    <row r="13" spans="1:6" ht="13.5" thickBot="1">
      <c r="A13" s="373"/>
      <c r="B13" s="363" t="s">
        <v>34</v>
      </c>
      <c r="C13" s="380"/>
      <c r="D13" s="380"/>
      <c r="E13" s="304"/>
      <c r="F13" s="424"/>
    </row>
    <row r="14" spans="1:6" ht="13.5" thickBot="1">
      <c r="A14" s="395"/>
      <c r="B14" s="382"/>
      <c r="C14" s="383"/>
      <c r="D14" s="396"/>
      <c r="E14" s="305"/>
      <c r="F14" s="425"/>
    </row>
    <row r="15" spans="1:6" ht="12.75">
      <c r="A15" s="336">
        <v>6</v>
      </c>
      <c r="B15" s="337" t="s">
        <v>480</v>
      </c>
      <c r="C15" s="397"/>
      <c r="D15" s="397"/>
      <c r="E15" s="311"/>
      <c r="F15" s="312"/>
    </row>
    <row r="16" spans="1:6" ht="12.75">
      <c r="A16" s="340" t="s">
        <v>370</v>
      </c>
      <c r="B16" s="344" t="s">
        <v>678</v>
      </c>
      <c r="C16" s="357" t="s">
        <v>17</v>
      </c>
      <c r="D16" s="358">
        <v>26</v>
      </c>
      <c r="E16" s="294"/>
      <c r="F16" s="303"/>
    </row>
    <row r="17" spans="1:6" ht="13.5" thickBot="1">
      <c r="A17" s="400"/>
      <c r="B17" s="363" t="s">
        <v>34</v>
      </c>
      <c r="C17" s="401"/>
      <c r="D17" s="394"/>
      <c r="E17" s="310"/>
      <c r="F17" s="424"/>
    </row>
    <row r="18" spans="1:6" ht="13.5" thickBot="1">
      <c r="A18" s="395"/>
      <c r="B18" s="382"/>
      <c r="C18" s="383"/>
      <c r="D18" s="396"/>
      <c r="E18" s="305"/>
      <c r="F18" s="426"/>
    </row>
    <row r="19" spans="1:6" ht="12.75">
      <c r="A19" s="336">
        <v>7</v>
      </c>
      <c r="B19" s="337" t="s">
        <v>412</v>
      </c>
      <c r="C19" s="397"/>
      <c r="D19" s="397"/>
      <c r="E19" s="311"/>
      <c r="F19" s="312"/>
    </row>
    <row r="20" spans="1:6" ht="12.75">
      <c r="A20" s="340" t="s">
        <v>427</v>
      </c>
      <c r="B20" s="344" t="s">
        <v>679</v>
      </c>
      <c r="C20" s="357" t="s">
        <v>17</v>
      </c>
      <c r="D20" s="358">
        <v>10</v>
      </c>
      <c r="E20" s="294"/>
      <c r="F20" s="303"/>
    </row>
    <row r="21" spans="1:6" ht="13.5" thickBot="1">
      <c r="A21" s="400"/>
      <c r="B21" s="363" t="s">
        <v>34</v>
      </c>
      <c r="C21" s="401"/>
      <c r="D21" s="394"/>
      <c r="E21" s="310"/>
      <c r="F21" s="424"/>
    </row>
    <row r="22" spans="1:6" ht="13.5" thickBot="1">
      <c r="A22" s="395"/>
      <c r="B22" s="382"/>
      <c r="C22" s="383"/>
      <c r="D22" s="396"/>
      <c r="E22" s="305"/>
      <c r="F22" s="426"/>
    </row>
    <row r="23" spans="1:6" ht="12.75">
      <c r="A23" s="336">
        <v>8</v>
      </c>
      <c r="B23" s="337" t="s">
        <v>192</v>
      </c>
      <c r="C23" s="397"/>
      <c r="D23" s="402"/>
      <c r="E23" s="311"/>
      <c r="F23" s="312"/>
    </row>
    <row r="24" spans="1:6" s="277" customFormat="1" ht="12.75">
      <c r="A24" s="340" t="s">
        <v>511</v>
      </c>
      <c r="B24" s="344" t="s">
        <v>680</v>
      </c>
      <c r="C24" s="360" t="s">
        <v>17</v>
      </c>
      <c r="D24" s="405">
        <v>15</v>
      </c>
      <c r="E24" s="317"/>
      <c r="F24" s="303"/>
    </row>
    <row r="25" spans="1:6" s="277" customFormat="1" ht="12.75">
      <c r="A25" s="340" t="s">
        <v>512</v>
      </c>
      <c r="B25" s="344" t="s">
        <v>681</v>
      </c>
      <c r="C25" s="360" t="s">
        <v>17</v>
      </c>
      <c r="D25" s="405">
        <v>56.6</v>
      </c>
      <c r="E25" s="317"/>
      <c r="F25" s="303"/>
    </row>
    <row r="26" spans="1:6" s="277" customFormat="1" ht="12.75">
      <c r="A26" s="340" t="s">
        <v>513</v>
      </c>
      <c r="B26" s="344" t="s">
        <v>705</v>
      </c>
      <c r="C26" s="360" t="s">
        <v>17</v>
      </c>
      <c r="D26" s="405">
        <v>56.3</v>
      </c>
      <c r="E26" s="317"/>
      <c r="F26" s="303"/>
    </row>
    <row r="27" spans="1:6" s="277" customFormat="1" ht="13.5" thickBot="1">
      <c r="A27" s="408"/>
      <c r="B27" s="413" t="s">
        <v>34</v>
      </c>
      <c r="C27" s="414"/>
      <c r="D27" s="415"/>
      <c r="E27" s="285"/>
      <c r="F27" s="286"/>
    </row>
    <row r="28" spans="1:6" ht="13.5" thickBot="1">
      <c r="A28" s="409"/>
      <c r="B28" s="416"/>
      <c r="C28" s="417"/>
      <c r="D28" s="354"/>
      <c r="E28" s="323"/>
      <c r="F28" s="324"/>
    </row>
    <row r="29" spans="1:6" s="277" customFormat="1" ht="13.5" thickBot="1">
      <c r="A29" s="418"/>
      <c r="B29" s="419" t="s">
        <v>897</v>
      </c>
      <c r="C29" s="420"/>
      <c r="D29" s="421"/>
      <c r="E29" s="325"/>
      <c r="F29" s="326"/>
    </row>
    <row r="30" spans="1:6" s="277" customFormat="1" ht="13.5" thickBot="1">
      <c r="A30" s="418"/>
      <c r="B30" s="419" t="s">
        <v>898</v>
      </c>
      <c r="C30" s="420"/>
      <c r="D30" s="421"/>
      <c r="E30" s="327"/>
      <c r="F30" s="326"/>
    </row>
    <row r="31" spans="1:6" ht="13.5" thickBot="1">
      <c r="A31" s="418"/>
      <c r="B31" s="419" t="s">
        <v>902</v>
      </c>
      <c r="C31" s="420"/>
      <c r="D31" s="421"/>
      <c r="E31" s="325"/>
      <c r="F31" s="326"/>
    </row>
    <row r="32" spans="1:6" ht="12.75">
      <c r="A32" s="287"/>
      <c r="B32" s="274"/>
      <c r="C32" s="288"/>
      <c r="D32" s="289"/>
      <c r="E32" s="290"/>
      <c r="F32" s="427"/>
    </row>
    <row r="33" spans="1:6" ht="12.75">
      <c r="A33" s="287"/>
      <c r="B33" s="428"/>
      <c r="C33" s="288"/>
      <c r="D33" s="289"/>
      <c r="E33" s="290"/>
      <c r="F33" s="291"/>
    </row>
  </sheetData>
  <sheetProtection password="DE82" sheet="1" formatCells="0" formatColumns="0" formatRows="0" insertColumns="0" insertRows="0" insertHyperlinks="0" deleteColumns="0" deleteRows="0" sort="0" autoFilter="0" pivotTables="0"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1" sqref="A1:G6"/>
    </sheetView>
  </sheetViews>
  <sheetFormatPr defaultColWidth="9.140625" defaultRowHeight="12.75"/>
  <cols>
    <col min="1" max="1" width="3.57421875" style="43" bestFit="1" customWidth="1"/>
    <col min="2" max="2" width="36.7109375" style="43" customWidth="1"/>
    <col min="3" max="3" width="10.140625" style="43" bestFit="1" customWidth="1"/>
    <col min="4" max="4" width="14.57421875" style="43" bestFit="1" customWidth="1"/>
    <col min="5" max="5" width="11.8515625" style="185" customWidth="1"/>
    <col min="6" max="6" width="13.57421875" style="185" bestFit="1" customWidth="1"/>
    <col min="7" max="7" width="14.57421875" style="43" bestFit="1" customWidth="1"/>
    <col min="8" max="8" width="13.00390625" style="43" bestFit="1" customWidth="1"/>
    <col min="9" max="9" width="32.00390625" style="43" bestFit="1" customWidth="1"/>
    <col min="10" max="16384" width="9.140625" style="43" customWidth="1"/>
  </cols>
  <sheetData>
    <row r="1" spans="1:8" ht="12.75">
      <c r="A1" s="509" t="str">
        <f>+presupuesto!B1</f>
        <v>REPUBLICA DE COLOMBIA</v>
      </c>
      <c r="B1" s="509"/>
      <c r="C1" s="509"/>
      <c r="D1" s="509"/>
      <c r="E1" s="509"/>
      <c r="F1" s="509"/>
      <c r="G1" s="509"/>
      <c r="H1" s="183"/>
    </row>
    <row r="2" spans="1:8" ht="12.75">
      <c r="A2" s="509" t="str">
        <f>+presupuesto!B2</f>
        <v>DEPARTAMENTO DE NARIÑO</v>
      </c>
      <c r="B2" s="509"/>
      <c r="C2" s="509"/>
      <c r="D2" s="509"/>
      <c r="E2" s="509"/>
      <c r="F2" s="509"/>
      <c r="G2" s="509"/>
      <c r="H2" s="183"/>
    </row>
    <row r="3" spans="1:8" ht="12.75">
      <c r="A3" s="509" t="str">
        <f>+presupuesto!B3</f>
        <v>MUNICIPIO DEGUALMATAN</v>
      </c>
      <c r="B3" s="509"/>
      <c r="C3" s="509"/>
      <c r="D3" s="509"/>
      <c r="E3" s="509"/>
      <c r="F3" s="509"/>
      <c r="G3" s="509"/>
      <c r="H3" s="242"/>
    </row>
    <row r="4" spans="1:8" ht="12.75">
      <c r="A4" s="509"/>
      <c r="B4" s="509"/>
      <c r="C4" s="509"/>
      <c r="D4" s="509"/>
      <c r="E4" s="509"/>
      <c r="F4" s="509"/>
      <c r="G4" s="509"/>
      <c r="H4" s="242"/>
    </row>
    <row r="5" spans="1:8" ht="12.75">
      <c r="A5" s="509" t="s">
        <v>694</v>
      </c>
      <c r="B5" s="509"/>
      <c r="C5" s="509"/>
      <c r="D5" s="509"/>
      <c r="E5" s="509"/>
      <c r="F5" s="509"/>
      <c r="G5" s="509"/>
      <c r="H5" s="242"/>
    </row>
    <row r="6" spans="1:8" ht="21" customHeight="1">
      <c r="A6" s="509" t="str">
        <f>+presupuesto!A6</f>
        <v>PROYECTO: OPTIMIZACION DEL SISTEMA DE  ACUEDUCTO DEL CASCO URBANO DEL MUNICIPIO DE GUALMATAN FASE 1</v>
      </c>
      <c r="B6" s="509"/>
      <c r="C6" s="509"/>
      <c r="D6" s="509"/>
      <c r="E6" s="509"/>
      <c r="F6" s="509"/>
      <c r="G6" s="509"/>
      <c r="H6" s="242"/>
    </row>
    <row r="7" spans="1:8" ht="13.5" thickBot="1">
      <c r="A7" s="242"/>
      <c r="B7" s="242"/>
      <c r="C7" s="242"/>
      <c r="D7" s="242"/>
      <c r="E7" s="184"/>
      <c r="F7" s="184"/>
      <c r="G7" s="242"/>
      <c r="H7" s="242"/>
    </row>
    <row r="8" spans="1:6" ht="12.75">
      <c r="A8" s="257">
        <v>1</v>
      </c>
      <c r="B8" s="250" t="s">
        <v>33</v>
      </c>
      <c r="C8" s="245" t="s">
        <v>42</v>
      </c>
      <c r="D8" s="245" t="s">
        <v>43</v>
      </c>
      <c r="E8" s="246" t="s">
        <v>696</v>
      </c>
      <c r="F8" s="247" t="s">
        <v>96</v>
      </c>
    </row>
    <row r="9" spans="1:6" ht="12.75">
      <c r="A9" s="258" t="s">
        <v>218</v>
      </c>
      <c r="B9" s="251" t="s">
        <v>18</v>
      </c>
      <c r="C9" s="43">
        <v>15492.1</v>
      </c>
      <c r="D9" s="54">
        <v>1</v>
      </c>
      <c r="E9" s="243" t="e">
        <f>+#REF!</f>
        <v>#REF!</v>
      </c>
      <c r="F9" s="248" t="e">
        <f>D9*E9*C9</f>
        <v>#REF!</v>
      </c>
    </row>
    <row r="10" spans="1:6" ht="12.75">
      <c r="A10" s="258" t="s">
        <v>219</v>
      </c>
      <c r="B10" s="252" t="s">
        <v>117</v>
      </c>
      <c r="C10" s="249">
        <v>3914.15</v>
      </c>
      <c r="D10" s="84">
        <v>1</v>
      </c>
      <c r="E10" s="244" t="e">
        <f>+#REF!</f>
        <v>#REF!</v>
      </c>
      <c r="F10" s="248" t="e">
        <f>D10*E10*C10</f>
        <v>#REF!</v>
      </c>
    </row>
    <row r="11" spans="1:6" ht="12.75">
      <c r="A11" s="258" t="s">
        <v>220</v>
      </c>
      <c r="B11" s="252" t="s">
        <v>118</v>
      </c>
      <c r="C11" s="249">
        <v>4807.99</v>
      </c>
      <c r="D11" s="84">
        <v>0.7</v>
      </c>
      <c r="E11" s="244" t="e">
        <f>+#REF!</f>
        <v>#REF!</v>
      </c>
      <c r="F11" s="248" t="e">
        <f>D11*E11*C11</f>
        <v>#REF!</v>
      </c>
    </row>
    <row r="12" spans="1:6" ht="24">
      <c r="A12" s="258" t="s">
        <v>232</v>
      </c>
      <c r="B12" s="252" t="s">
        <v>655</v>
      </c>
      <c r="C12" s="249">
        <v>1960.55</v>
      </c>
      <c r="D12" s="84">
        <v>1</v>
      </c>
      <c r="E12" s="244" t="e">
        <f>+#REF!</f>
        <v>#REF!</v>
      </c>
      <c r="F12" s="248" t="e">
        <f>D12*E12*C12</f>
        <v>#REF!</v>
      </c>
    </row>
    <row r="13" spans="1:6" ht="13.5" thickBot="1">
      <c r="A13" s="259" t="s">
        <v>44</v>
      </c>
      <c r="B13" s="253" t="s">
        <v>200</v>
      </c>
      <c r="C13" s="254">
        <v>1</v>
      </c>
      <c r="D13" s="241">
        <v>1</v>
      </c>
      <c r="E13" s="255" t="e">
        <f>+#REF!</f>
        <v>#REF!</v>
      </c>
      <c r="F13" s="256" t="e">
        <f>D13*E13*C13</f>
        <v>#REF!</v>
      </c>
    </row>
    <row r="14" ht="13.5" thickBot="1"/>
    <row r="15" spans="1:6" ht="12.75">
      <c r="A15" s="257">
        <v>2</v>
      </c>
      <c r="B15" s="261" t="s">
        <v>229</v>
      </c>
      <c r="C15" s="245" t="s">
        <v>42</v>
      </c>
      <c r="D15" s="245" t="s">
        <v>43</v>
      </c>
      <c r="E15" s="246" t="s">
        <v>696</v>
      </c>
      <c r="F15" s="247" t="s">
        <v>96</v>
      </c>
    </row>
    <row r="16" spans="1:6" ht="24">
      <c r="A16" s="258" t="s">
        <v>221</v>
      </c>
      <c r="B16" s="262" t="s">
        <v>683</v>
      </c>
      <c r="C16" s="43">
        <v>5081.8</v>
      </c>
      <c r="D16" s="54">
        <v>0.65</v>
      </c>
      <c r="E16" s="243" t="e">
        <f>+#REF!</f>
        <v>#REF!</v>
      </c>
      <c r="F16" s="248" t="e">
        <f>D16*E16*C16*1.3</f>
        <v>#REF!</v>
      </c>
    </row>
    <row r="17" spans="1:6" ht="24">
      <c r="A17" s="258" t="s">
        <v>222</v>
      </c>
      <c r="B17" s="262" t="s">
        <v>684</v>
      </c>
      <c r="C17" s="249">
        <v>3914.15</v>
      </c>
      <c r="D17" s="84">
        <v>1</v>
      </c>
      <c r="E17" s="244" t="e">
        <f>+#REF!</f>
        <v>#REF!</v>
      </c>
      <c r="F17" s="248" t="e">
        <f>D17*E17*C17</f>
        <v>#REF!</v>
      </c>
    </row>
    <row r="18" spans="1:6" ht="24">
      <c r="A18" s="258" t="s">
        <v>223</v>
      </c>
      <c r="B18" s="263" t="s">
        <v>122</v>
      </c>
      <c r="C18" s="249">
        <v>4807.99</v>
      </c>
      <c r="D18" s="84">
        <v>0.7</v>
      </c>
      <c r="E18" s="244" t="e">
        <f>+#REF!</f>
        <v>#REF!</v>
      </c>
      <c r="F18" s="248" t="e">
        <f>D18*E18*C18</f>
        <v>#REF!</v>
      </c>
    </row>
    <row r="19" spans="1:6" ht="24">
      <c r="A19" s="258" t="s">
        <v>224</v>
      </c>
      <c r="B19" s="264" t="s">
        <v>664</v>
      </c>
      <c r="C19" s="249">
        <v>1960.55</v>
      </c>
      <c r="D19" s="84">
        <v>1</v>
      </c>
      <c r="E19" s="244" t="e">
        <f>+#REF!</f>
        <v>#REF!</v>
      </c>
      <c r="F19" s="248" t="e">
        <f>D19*E19*C19</f>
        <v>#REF!</v>
      </c>
    </row>
    <row r="20" spans="1:6" ht="12.75">
      <c r="A20" s="258" t="s">
        <v>230</v>
      </c>
      <c r="B20" s="265" t="s">
        <v>120</v>
      </c>
      <c r="C20" s="249">
        <v>1</v>
      </c>
      <c r="D20" s="84">
        <v>1</v>
      </c>
      <c r="E20" s="244" t="e">
        <f>+#REF!</f>
        <v>#REF!</v>
      </c>
      <c r="F20" s="248" t="e">
        <f>D20*E20*C20</f>
        <v>#REF!</v>
      </c>
    </row>
    <row r="21" spans="1:6" ht="24.75" thickBot="1">
      <c r="A21" s="259" t="s">
        <v>231</v>
      </c>
      <c r="B21" s="266" t="s">
        <v>140</v>
      </c>
      <c r="C21" s="260">
        <v>1960.55</v>
      </c>
      <c r="D21" s="241">
        <v>1</v>
      </c>
      <c r="E21" s="255" t="e">
        <f>+#REF!</f>
        <v>#REF!</v>
      </c>
      <c r="F21" s="256" t="e">
        <f>D21*E21*C21</f>
        <v>#REF!</v>
      </c>
    </row>
    <row r="22" ht="12.75">
      <c r="G22" s="43" t="s">
        <v>697</v>
      </c>
    </row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scale="8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sacala</cp:lastModifiedBy>
  <cp:lastPrinted>2017-01-26T19:40:03Z</cp:lastPrinted>
  <dcterms:created xsi:type="dcterms:W3CDTF">1980-01-04T05:05:16Z</dcterms:created>
  <dcterms:modified xsi:type="dcterms:W3CDTF">2017-02-24T18:49:16Z</dcterms:modified>
  <cp:category/>
  <cp:version/>
  <cp:contentType/>
  <cp:contentStatus/>
</cp:coreProperties>
</file>