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27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drawings/drawing11.xml" ContentType="application/vnd.openxmlformats-officedocument.drawing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drawings/drawing5.xml" ContentType="application/vnd.openxmlformats-officedocument.drawing+xml"/>
  <Default Extension="jpe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6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4000" windowHeight="9735" tabRatio="921" firstSheet="1" activeTab="21"/>
  </bookViews>
  <sheets>
    <sheet name="LINEA IMP " sheetId="83" state="hidden" r:id="rId1"/>
    <sheet name="RESUMEN" sheetId="57" r:id="rId2"/>
    <sheet name="LINEA IMP" sheetId="104" r:id="rId3"/>
    <sheet name="PTAP" sheetId="115" r:id="rId4"/>
    <sheet name="EQUIP POZO SENA" sheetId="110" r:id="rId5"/>
    <sheet name="CONST CASETA" sheetId="84" state="hidden" r:id="rId6"/>
    <sheet name="EQUIP POZO BATALLON" sheetId="112" r:id="rId7"/>
    <sheet name="CERR. POZO BOMBEO 1" sheetId="92" state="hidden" r:id="rId8"/>
    <sheet name="CERRAMIENTO POZO BOMBEO 1" sheetId="89" state="hidden" r:id="rId9"/>
    <sheet name="CERR. POZO BOMBEO 2" sheetId="93" state="hidden" r:id="rId10"/>
    <sheet name="CERRAMIENTO POZO BOMBEO" sheetId="85" state="hidden" r:id="rId11"/>
    <sheet name="ELECTRICA SENA POZO N1" sheetId="76" state="hidden" r:id="rId12"/>
    <sheet name="ELECTRICA BAT POZO N2" sheetId="77" state="hidden" r:id="rId13"/>
    <sheet name="CONST CASETA SENA" sheetId="113" r:id="rId14"/>
    <sheet name="COMPONENTE AMB SENA" sheetId="79" state="hidden" r:id="rId15"/>
    <sheet name="COMPONENTE SOCIAL SENA" sheetId="80" state="hidden" r:id="rId16"/>
    <sheet name="PRESUPUESTO SISO" sheetId="78" state="hidden" r:id="rId17"/>
    <sheet name="CERR. POZO BOMBEO SENA" sheetId="108" r:id="rId18"/>
    <sheet name="CERR. POZO BOMBEO BATALLON" sheetId="111" r:id="rId19"/>
    <sheet name="PRES ELECTRICO SENA POZO SENA" sheetId="94" r:id="rId20"/>
    <sheet name="PRES ELECTRICO BAT POZO BAT" sheetId="95" r:id="rId21"/>
    <sheet name="EMPALMES " sheetId="114" r:id="rId22"/>
    <sheet name="Hoja3" sheetId="62" state="hidden" r:id="rId23"/>
    <sheet name="RESUMEN (2)" sheetId="86" state="hidden" r:id="rId24"/>
    <sheet name="Hoja1" sheetId="116" state="hidden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</externalReferences>
  <definedNames>
    <definedName name="\b" localSheetId="23">'[1]APU PVC'!#REF!</definedName>
    <definedName name="\b">'[1]APU PVC'!#REF!</definedName>
    <definedName name="\c" localSheetId="23">'[1]APU PVC'!#REF!</definedName>
    <definedName name="\c">'[1]APU PVC'!#REF!</definedName>
    <definedName name="\e" localSheetId="23">'[1]APU PVC'!#REF!</definedName>
    <definedName name="\e">'[1]APU PVC'!#REF!</definedName>
    <definedName name="\i" localSheetId="23">'[1]APU PVC'!#REF!</definedName>
    <definedName name="\i">'[1]APU PVC'!#REF!</definedName>
    <definedName name="\m" localSheetId="23">'[1]APU PVC'!#REF!</definedName>
    <definedName name="\m">'[1]APU PVC'!#REF!</definedName>
    <definedName name="\r" localSheetId="23">'[1]APU PVC'!#REF!</definedName>
    <definedName name="\r">'[1]APU PVC'!#REF!</definedName>
    <definedName name="\t" localSheetId="23">'[1]APU PVC'!#REF!</definedName>
    <definedName name="\t">'[1]APU PVC'!#REF!</definedName>
    <definedName name="\x" localSheetId="23">'[1]APU PVC'!#REF!</definedName>
    <definedName name="\x">'[1]APU PVC'!#REF!</definedName>
    <definedName name="\z" localSheetId="7">#REF!</definedName>
    <definedName name="\z" localSheetId="9">#REF!</definedName>
    <definedName name="\z" localSheetId="18">#REF!</definedName>
    <definedName name="\z" localSheetId="17">#REF!</definedName>
    <definedName name="\z" localSheetId="10">#REF!</definedName>
    <definedName name="\z" localSheetId="8">#REF!</definedName>
    <definedName name="\z" localSheetId="14">'[1]APU PVC'!#REF!</definedName>
    <definedName name="\z" localSheetId="15">'[1]APU PVC'!#REF!</definedName>
    <definedName name="\z" localSheetId="5">#REF!</definedName>
    <definedName name="\z" localSheetId="13">#REF!</definedName>
    <definedName name="\z" localSheetId="21">#REF!</definedName>
    <definedName name="\z" localSheetId="2">#REF!</definedName>
    <definedName name="\z" localSheetId="0">#REF!</definedName>
    <definedName name="\z" localSheetId="23">#REF!</definedName>
    <definedName name="\z">#REF!</definedName>
    <definedName name="_" localSheetId="7">#REF!</definedName>
    <definedName name="_" localSheetId="9">#REF!</definedName>
    <definedName name="_" localSheetId="18">#REF!</definedName>
    <definedName name="_" localSheetId="17">#REF!</definedName>
    <definedName name="_" localSheetId="10">#REF!</definedName>
    <definedName name="_" localSheetId="8">#REF!</definedName>
    <definedName name="_" localSheetId="5">#REF!</definedName>
    <definedName name="_" localSheetId="13">#REF!</definedName>
    <definedName name="_" localSheetId="21">#REF!</definedName>
    <definedName name="_" localSheetId="2">#REF!</definedName>
    <definedName name="_" localSheetId="0">#REF!</definedName>
    <definedName name="_" localSheetId="23">#REF!</definedName>
    <definedName name="_">#REF!</definedName>
    <definedName name="______Cod1" localSheetId="21">[2]General!$A$28:$A$1048</definedName>
    <definedName name="______Cod1">[2]General!$A$28:$A$1048</definedName>
    <definedName name="_____Cod1" localSheetId="21">[2]General!$A$28:$A$1048</definedName>
    <definedName name="_____Cod1">[2]General!$A$28:$A$1048</definedName>
    <definedName name="____Cod1">[3]General!$A$5:$A$1281</definedName>
    <definedName name="___Cod1">[4]General!$A$5:$A$1281</definedName>
    <definedName name="__Cod1" localSheetId="21">[2]General!$A$28:$A$1048</definedName>
    <definedName name="__Cod1">[2]General!$A$28:$A$1048</definedName>
    <definedName name="__R" localSheetId="23">#REF!</definedName>
    <definedName name="__R">#REF!</definedName>
    <definedName name="_bd1" localSheetId="7">#REF!</definedName>
    <definedName name="_bd1" localSheetId="9">#REF!</definedName>
    <definedName name="_bd1" localSheetId="18">#REF!</definedName>
    <definedName name="_bd1" localSheetId="17">#REF!</definedName>
    <definedName name="_bd1" localSheetId="10">#REF!</definedName>
    <definedName name="_bd1" localSheetId="8">#REF!</definedName>
    <definedName name="_bd1" localSheetId="5">#REF!</definedName>
    <definedName name="_bd1" localSheetId="13">#REF!</definedName>
    <definedName name="_bd1" localSheetId="21">#REF!</definedName>
    <definedName name="_bd1" localSheetId="2">#REF!</definedName>
    <definedName name="_bd1" localSheetId="0">#REF!</definedName>
    <definedName name="_bd1" localSheetId="23">#REF!</definedName>
    <definedName name="_bd1">#REF!</definedName>
    <definedName name="_CMO1" localSheetId="7">#REF!</definedName>
    <definedName name="_CMO1" localSheetId="9">#REF!</definedName>
    <definedName name="_CMO1" localSheetId="18">#REF!</definedName>
    <definedName name="_CMO1" localSheetId="17">#REF!</definedName>
    <definedName name="_CMO1" localSheetId="10">#REF!</definedName>
    <definedName name="_CMO1" localSheetId="8">#REF!</definedName>
    <definedName name="_CMO1" localSheetId="5">#REF!</definedName>
    <definedName name="_CMO1" localSheetId="13">#REF!</definedName>
    <definedName name="_CMO1" localSheetId="21">#REF!</definedName>
    <definedName name="_CMO1" localSheetId="2">#REF!</definedName>
    <definedName name="_CMO1" localSheetId="0">#REF!</definedName>
    <definedName name="_CMO1" localSheetId="23">#REF!</definedName>
    <definedName name="_CMO1">#REF!</definedName>
    <definedName name="_CMO2" localSheetId="7">#REF!</definedName>
    <definedName name="_CMO2" localSheetId="9">#REF!</definedName>
    <definedName name="_CMO2" localSheetId="18">#REF!</definedName>
    <definedName name="_CMO2" localSheetId="17">#REF!</definedName>
    <definedName name="_CMO2" localSheetId="10">#REF!</definedName>
    <definedName name="_CMO2" localSheetId="8">#REF!</definedName>
    <definedName name="_CMO2" localSheetId="5">#REF!</definedName>
    <definedName name="_CMO2" localSheetId="13">#REF!</definedName>
    <definedName name="_CMO2" localSheetId="2">#REF!</definedName>
    <definedName name="_CMO2" localSheetId="0">#REF!</definedName>
    <definedName name="_CMO2" localSheetId="23">#REF!</definedName>
    <definedName name="_CMO2">#REF!</definedName>
    <definedName name="_CMO3" localSheetId="7">#REF!</definedName>
    <definedName name="_CMO3" localSheetId="9">#REF!</definedName>
    <definedName name="_CMO3" localSheetId="18">#REF!</definedName>
    <definedName name="_CMO3" localSheetId="17">#REF!</definedName>
    <definedName name="_CMO3" localSheetId="10">#REF!</definedName>
    <definedName name="_CMO3" localSheetId="8">#REF!</definedName>
    <definedName name="_CMO3" localSheetId="5">#REF!</definedName>
    <definedName name="_CMO3" localSheetId="13">#REF!</definedName>
    <definedName name="_CMO3" localSheetId="2">#REF!</definedName>
    <definedName name="_CMO3" localSheetId="0">#REF!</definedName>
    <definedName name="_CMO3" localSheetId="23">#REF!</definedName>
    <definedName name="_CMO3">#REF!</definedName>
    <definedName name="_CMO4" localSheetId="7">#REF!</definedName>
    <definedName name="_CMO4" localSheetId="9">#REF!</definedName>
    <definedName name="_CMO4" localSheetId="18">#REF!</definedName>
    <definedName name="_CMO4" localSheetId="17">#REF!</definedName>
    <definedName name="_CMO4" localSheetId="10">#REF!</definedName>
    <definedName name="_CMO4" localSheetId="8">#REF!</definedName>
    <definedName name="_CMO4" localSheetId="5">#REF!</definedName>
    <definedName name="_CMO4" localSheetId="13">#REF!</definedName>
    <definedName name="_CMO4" localSheetId="2">#REF!</definedName>
    <definedName name="_CMO4" localSheetId="0">#REF!</definedName>
    <definedName name="_CMO4" localSheetId="23">#REF!</definedName>
    <definedName name="_CMO4">#REF!</definedName>
    <definedName name="_CMO5" localSheetId="7">#REF!</definedName>
    <definedName name="_CMO5" localSheetId="9">#REF!</definedName>
    <definedName name="_CMO5" localSheetId="18">#REF!</definedName>
    <definedName name="_CMO5" localSheetId="17">#REF!</definedName>
    <definedName name="_CMO5" localSheetId="10">#REF!</definedName>
    <definedName name="_CMO5" localSheetId="8">#REF!</definedName>
    <definedName name="_CMO5" localSheetId="5">#REF!</definedName>
    <definedName name="_CMO5" localSheetId="13">#REF!</definedName>
    <definedName name="_CMO5" localSheetId="2">#REF!</definedName>
    <definedName name="_CMO5" localSheetId="0">#REF!</definedName>
    <definedName name="_CMO5" localSheetId="23">#REF!</definedName>
    <definedName name="_CMO5">#REF!</definedName>
    <definedName name="_Cod1" localSheetId="21">[2]General!$A$28:$A$1048</definedName>
    <definedName name="_Cod1">[2]General!$A$28:$A$1048</definedName>
    <definedName name="_Cta5120" localSheetId="7">#REF!</definedName>
    <definedName name="_Cta5120" localSheetId="9">#REF!</definedName>
    <definedName name="_Cta5120" localSheetId="18">#REF!</definedName>
    <definedName name="_Cta5120" localSheetId="17">#REF!</definedName>
    <definedName name="_Cta5120" localSheetId="10">#REF!</definedName>
    <definedName name="_Cta5120" localSheetId="8">#REF!</definedName>
    <definedName name="_Cta5120" localSheetId="5">#REF!</definedName>
    <definedName name="_Cta5120" localSheetId="13">#REF!</definedName>
    <definedName name="_Cta5120" localSheetId="21">#REF!</definedName>
    <definedName name="_Cta5120" localSheetId="2">#REF!</definedName>
    <definedName name="_Cta5120" localSheetId="0">#REF!</definedName>
    <definedName name="_Cta5120" localSheetId="23">#REF!</definedName>
    <definedName name="_Cta5120">#REF!</definedName>
    <definedName name="_DAT10" localSheetId="7">'[5]Comparación textos'!#REF!</definedName>
    <definedName name="_DAT10" localSheetId="9">'[5]Comparación textos'!#REF!</definedName>
    <definedName name="_DAT10" localSheetId="18">'[5]Comparación textos'!#REF!</definedName>
    <definedName name="_DAT10" localSheetId="17">'[5]Comparación textos'!#REF!</definedName>
    <definedName name="_DAT10" localSheetId="10">'[6]Comparación textos'!#REF!</definedName>
    <definedName name="_DAT10" localSheetId="8">'[6]Comparación textos'!#REF!</definedName>
    <definedName name="_DAT10" localSheetId="5">'[6]Comparación textos'!#REF!</definedName>
    <definedName name="_DAT10" localSheetId="13">'[5]Comparación textos'!#REF!</definedName>
    <definedName name="_DAT10" localSheetId="21">'[7]Comparación textos'!#REF!</definedName>
    <definedName name="_DAT10" localSheetId="2">'[8]Comparación textos'!#REF!</definedName>
    <definedName name="_DAT10" localSheetId="0">'[7]Comparación textos'!#REF!</definedName>
    <definedName name="_DAT10" localSheetId="23">'[7]Comparación textos'!#REF!</definedName>
    <definedName name="_DAT10">'[9]Comparación textos'!#REF!</definedName>
    <definedName name="_DAT11" localSheetId="7">'[5]Comparación textos'!#REF!</definedName>
    <definedName name="_DAT11" localSheetId="9">'[5]Comparación textos'!#REF!</definedName>
    <definedName name="_DAT11" localSheetId="18">'[5]Comparación textos'!#REF!</definedName>
    <definedName name="_DAT11" localSheetId="17">'[5]Comparación textos'!#REF!</definedName>
    <definedName name="_DAT11" localSheetId="10">'[6]Comparación textos'!#REF!</definedName>
    <definedName name="_DAT11" localSheetId="8">'[6]Comparación textos'!#REF!</definedName>
    <definedName name="_DAT11" localSheetId="5">'[6]Comparación textos'!#REF!</definedName>
    <definedName name="_DAT11" localSheetId="13">'[5]Comparación textos'!#REF!</definedName>
    <definedName name="_DAT11" localSheetId="21">'[7]Comparación textos'!#REF!</definedName>
    <definedName name="_DAT11" localSheetId="2">'[8]Comparación textos'!#REF!</definedName>
    <definedName name="_DAT11" localSheetId="0">'[7]Comparación textos'!#REF!</definedName>
    <definedName name="_DAT11" localSheetId="23">'[7]Comparación textos'!#REF!</definedName>
    <definedName name="_DAT11">'[9]Comparación textos'!#REF!</definedName>
    <definedName name="_DAT12" localSheetId="7">'[5]Comparación textos'!#REF!</definedName>
    <definedName name="_DAT12" localSheetId="9">'[5]Comparación textos'!#REF!</definedName>
    <definedName name="_DAT12" localSheetId="18">'[5]Comparación textos'!#REF!</definedName>
    <definedName name="_DAT12" localSheetId="17">'[5]Comparación textos'!#REF!</definedName>
    <definedName name="_DAT12" localSheetId="10">'[6]Comparación textos'!#REF!</definedName>
    <definedName name="_DAT12" localSheetId="8">'[6]Comparación textos'!#REF!</definedName>
    <definedName name="_DAT12" localSheetId="5">'[6]Comparación textos'!#REF!</definedName>
    <definedName name="_DAT12" localSheetId="13">'[5]Comparación textos'!#REF!</definedName>
    <definedName name="_DAT12" localSheetId="21">'[7]Comparación textos'!#REF!</definedName>
    <definedName name="_DAT12" localSheetId="2">'[8]Comparación textos'!#REF!</definedName>
    <definedName name="_DAT12" localSheetId="0">'[7]Comparación textos'!#REF!</definedName>
    <definedName name="_DAT12" localSheetId="23">'[7]Comparación textos'!#REF!</definedName>
    <definedName name="_DAT12">'[9]Comparación textos'!#REF!</definedName>
    <definedName name="_DAT13" localSheetId="7">'[5]Comparación textos'!#REF!</definedName>
    <definedName name="_DAT13" localSheetId="9">'[5]Comparación textos'!#REF!</definedName>
    <definedName name="_DAT13" localSheetId="18">'[5]Comparación textos'!#REF!</definedName>
    <definedName name="_DAT13" localSheetId="17">'[5]Comparación textos'!#REF!</definedName>
    <definedName name="_DAT13" localSheetId="10">'[6]Comparación textos'!#REF!</definedName>
    <definedName name="_DAT13" localSheetId="8">'[6]Comparación textos'!#REF!</definedName>
    <definedName name="_DAT13" localSheetId="5">'[6]Comparación textos'!#REF!</definedName>
    <definedName name="_DAT13" localSheetId="13">'[5]Comparación textos'!#REF!</definedName>
    <definedName name="_DAT13" localSheetId="21">'[7]Comparación textos'!#REF!</definedName>
    <definedName name="_DAT13" localSheetId="2">'[8]Comparación textos'!#REF!</definedName>
    <definedName name="_DAT13" localSheetId="0">'[7]Comparación textos'!#REF!</definedName>
    <definedName name="_DAT13" localSheetId="23">'[7]Comparación textos'!#REF!</definedName>
    <definedName name="_DAT13">'[9]Comparación textos'!#REF!</definedName>
    <definedName name="_DAT14" localSheetId="7">'[5]Comparación textos'!#REF!</definedName>
    <definedName name="_DAT14" localSheetId="9">'[5]Comparación textos'!#REF!</definedName>
    <definedName name="_DAT14" localSheetId="18">'[5]Comparación textos'!#REF!</definedName>
    <definedName name="_DAT14" localSheetId="17">'[5]Comparación textos'!#REF!</definedName>
    <definedName name="_DAT14" localSheetId="10">'[6]Comparación textos'!#REF!</definedName>
    <definedName name="_DAT14" localSheetId="8">'[6]Comparación textos'!#REF!</definedName>
    <definedName name="_DAT14" localSheetId="5">'[6]Comparación textos'!#REF!</definedName>
    <definedName name="_DAT14" localSheetId="13">'[5]Comparación textos'!#REF!</definedName>
    <definedName name="_DAT14" localSheetId="21">'[7]Comparación textos'!#REF!</definedName>
    <definedName name="_DAT14" localSheetId="2">'[8]Comparación textos'!#REF!</definedName>
    <definedName name="_DAT14" localSheetId="0">'[7]Comparación textos'!#REF!</definedName>
    <definedName name="_DAT14" localSheetId="23">'[7]Comparación textos'!#REF!</definedName>
    <definedName name="_DAT14">'[9]Comparación textos'!#REF!</definedName>
    <definedName name="_DAT15" localSheetId="7">'[5]Comparación textos'!#REF!</definedName>
    <definedName name="_DAT15" localSheetId="9">'[5]Comparación textos'!#REF!</definedName>
    <definedName name="_DAT15" localSheetId="18">'[5]Comparación textos'!#REF!</definedName>
    <definedName name="_DAT15" localSheetId="17">'[5]Comparación textos'!#REF!</definedName>
    <definedName name="_DAT15" localSheetId="10">'[6]Comparación textos'!#REF!</definedName>
    <definedName name="_DAT15" localSheetId="8">'[6]Comparación textos'!#REF!</definedName>
    <definedName name="_DAT15" localSheetId="5">'[6]Comparación textos'!#REF!</definedName>
    <definedName name="_DAT15" localSheetId="13">'[5]Comparación textos'!#REF!</definedName>
    <definedName name="_DAT15" localSheetId="21">'[7]Comparación textos'!#REF!</definedName>
    <definedName name="_DAT15" localSheetId="2">'[8]Comparación textos'!#REF!</definedName>
    <definedName name="_DAT15" localSheetId="0">'[7]Comparación textos'!#REF!</definedName>
    <definedName name="_DAT15" localSheetId="23">'[7]Comparación textos'!#REF!</definedName>
    <definedName name="_DAT15">'[9]Comparación textos'!#REF!</definedName>
    <definedName name="_DAT16" localSheetId="7">'[5]Comparación textos'!#REF!</definedName>
    <definedName name="_DAT16" localSheetId="9">'[5]Comparación textos'!#REF!</definedName>
    <definedName name="_DAT16" localSheetId="18">'[5]Comparación textos'!#REF!</definedName>
    <definedName name="_DAT16" localSheetId="17">'[5]Comparación textos'!#REF!</definedName>
    <definedName name="_DAT16" localSheetId="10">'[6]Comparación textos'!#REF!</definedName>
    <definedName name="_DAT16" localSheetId="8">'[6]Comparación textos'!#REF!</definedName>
    <definedName name="_DAT16" localSheetId="5">'[6]Comparación textos'!#REF!</definedName>
    <definedName name="_DAT16" localSheetId="13">'[5]Comparación textos'!#REF!</definedName>
    <definedName name="_DAT16" localSheetId="21">'[7]Comparación textos'!#REF!</definedName>
    <definedName name="_DAT16" localSheetId="2">'[8]Comparación textos'!#REF!</definedName>
    <definedName name="_DAT16" localSheetId="0">'[7]Comparación textos'!#REF!</definedName>
    <definedName name="_DAT16" localSheetId="23">'[7]Comparación textos'!#REF!</definedName>
    <definedName name="_DAT16">'[9]Comparación textos'!#REF!</definedName>
    <definedName name="_DAT17" localSheetId="7">'[5]Comparación textos'!#REF!</definedName>
    <definedName name="_DAT17" localSheetId="9">'[5]Comparación textos'!#REF!</definedName>
    <definedName name="_DAT17" localSheetId="18">'[5]Comparación textos'!#REF!</definedName>
    <definedName name="_DAT17" localSheetId="17">'[5]Comparación textos'!#REF!</definedName>
    <definedName name="_DAT17" localSheetId="10">'[6]Comparación textos'!#REF!</definedName>
    <definedName name="_DAT17" localSheetId="8">'[6]Comparación textos'!#REF!</definedName>
    <definedName name="_DAT17" localSheetId="5">'[6]Comparación textos'!#REF!</definedName>
    <definedName name="_DAT17" localSheetId="13">'[5]Comparación textos'!#REF!</definedName>
    <definedName name="_DAT17" localSheetId="21">'[7]Comparación textos'!#REF!</definedName>
    <definedName name="_DAT17" localSheetId="2">'[8]Comparación textos'!#REF!</definedName>
    <definedName name="_DAT17" localSheetId="0">'[7]Comparación textos'!#REF!</definedName>
    <definedName name="_DAT17" localSheetId="23">'[7]Comparación textos'!#REF!</definedName>
    <definedName name="_DAT17">'[9]Comparación textos'!#REF!</definedName>
    <definedName name="_DAT18" localSheetId="7">'[5]Comparación textos'!#REF!</definedName>
    <definedName name="_DAT18" localSheetId="9">'[5]Comparación textos'!#REF!</definedName>
    <definedName name="_DAT18" localSheetId="18">'[5]Comparación textos'!#REF!</definedName>
    <definedName name="_DAT18" localSheetId="17">'[5]Comparación textos'!#REF!</definedName>
    <definedName name="_DAT18" localSheetId="10">'[6]Comparación textos'!#REF!</definedName>
    <definedName name="_DAT18" localSheetId="8">'[6]Comparación textos'!#REF!</definedName>
    <definedName name="_DAT18" localSheetId="5">'[6]Comparación textos'!#REF!</definedName>
    <definedName name="_DAT18" localSheetId="13">'[5]Comparación textos'!#REF!</definedName>
    <definedName name="_DAT18" localSheetId="21">'[7]Comparación textos'!#REF!</definedName>
    <definedName name="_DAT18" localSheetId="2">'[8]Comparación textos'!#REF!</definedName>
    <definedName name="_DAT18" localSheetId="0">'[7]Comparación textos'!#REF!</definedName>
    <definedName name="_DAT18" localSheetId="23">'[7]Comparación textos'!#REF!</definedName>
    <definedName name="_DAT18">'[9]Comparación textos'!#REF!</definedName>
    <definedName name="_DAT19" localSheetId="7">'[5]Comparación textos'!#REF!</definedName>
    <definedName name="_DAT19" localSheetId="9">'[5]Comparación textos'!#REF!</definedName>
    <definedName name="_DAT19" localSheetId="18">'[5]Comparación textos'!#REF!</definedName>
    <definedName name="_DAT19" localSheetId="17">'[5]Comparación textos'!#REF!</definedName>
    <definedName name="_DAT19" localSheetId="10">'[6]Comparación textos'!#REF!</definedName>
    <definedName name="_DAT19" localSheetId="8">'[6]Comparación textos'!#REF!</definedName>
    <definedName name="_DAT19" localSheetId="5">'[6]Comparación textos'!#REF!</definedName>
    <definedName name="_DAT19" localSheetId="13">'[5]Comparación textos'!#REF!</definedName>
    <definedName name="_DAT19" localSheetId="21">'[7]Comparación textos'!#REF!</definedName>
    <definedName name="_DAT19" localSheetId="2">'[8]Comparación textos'!#REF!</definedName>
    <definedName name="_DAT19" localSheetId="0">'[7]Comparación textos'!#REF!</definedName>
    <definedName name="_DAT19" localSheetId="23">'[7]Comparación textos'!#REF!</definedName>
    <definedName name="_DAT19">'[9]Comparación textos'!#REF!</definedName>
    <definedName name="_DAT2" localSheetId="7">[10]Unidades!#REF!</definedName>
    <definedName name="_DAT2" localSheetId="9">[10]Unidades!#REF!</definedName>
    <definedName name="_DAT2" localSheetId="18">[10]Unidades!#REF!</definedName>
    <definedName name="_DAT2" localSheetId="17">[10]Unidades!#REF!</definedName>
    <definedName name="_DAT2" localSheetId="10">[11]Unidades!#REF!</definedName>
    <definedName name="_DAT2" localSheetId="8">[11]Unidades!#REF!</definedName>
    <definedName name="_DAT2" localSheetId="5">[11]Unidades!#REF!</definedName>
    <definedName name="_DAT2" localSheetId="13">[10]Unidades!#REF!</definedName>
    <definedName name="_DAT2" localSheetId="21">[12]Unidades!#REF!</definedName>
    <definedName name="_DAT2" localSheetId="2">[13]Unidades!#REF!</definedName>
    <definedName name="_DAT2" localSheetId="0">[12]Unidades!#REF!</definedName>
    <definedName name="_DAT2" localSheetId="23">[12]Unidades!#REF!</definedName>
    <definedName name="_DAT2">[14]Unidades!#REF!</definedName>
    <definedName name="_DAT20" localSheetId="7">'[5]Comparación textos'!#REF!</definedName>
    <definedName name="_DAT20" localSheetId="9">'[5]Comparación textos'!#REF!</definedName>
    <definedName name="_DAT20" localSheetId="18">'[5]Comparación textos'!#REF!</definedName>
    <definedName name="_DAT20" localSheetId="17">'[5]Comparación textos'!#REF!</definedName>
    <definedName name="_DAT20" localSheetId="10">'[6]Comparación textos'!#REF!</definedName>
    <definedName name="_DAT20" localSheetId="8">'[6]Comparación textos'!#REF!</definedName>
    <definedName name="_DAT20" localSheetId="5">'[6]Comparación textos'!#REF!</definedName>
    <definedName name="_DAT20" localSheetId="13">'[5]Comparación textos'!#REF!</definedName>
    <definedName name="_DAT20" localSheetId="21">'[7]Comparación textos'!#REF!</definedName>
    <definedName name="_DAT20" localSheetId="2">'[8]Comparación textos'!#REF!</definedName>
    <definedName name="_DAT20" localSheetId="0">'[7]Comparación textos'!#REF!</definedName>
    <definedName name="_DAT20" localSheetId="23">'[7]Comparación textos'!#REF!</definedName>
    <definedName name="_DAT20">'[9]Comparación textos'!#REF!</definedName>
    <definedName name="_DAT21" localSheetId="7">'[5]Comparación textos'!#REF!</definedName>
    <definedName name="_DAT21" localSheetId="9">'[5]Comparación textos'!#REF!</definedName>
    <definedName name="_DAT21" localSheetId="18">'[5]Comparación textos'!#REF!</definedName>
    <definedName name="_DAT21" localSheetId="17">'[5]Comparación textos'!#REF!</definedName>
    <definedName name="_DAT21" localSheetId="10">'[6]Comparación textos'!#REF!</definedName>
    <definedName name="_DAT21" localSheetId="8">'[6]Comparación textos'!#REF!</definedName>
    <definedName name="_DAT21" localSheetId="5">'[6]Comparación textos'!#REF!</definedName>
    <definedName name="_DAT21" localSheetId="13">'[5]Comparación textos'!#REF!</definedName>
    <definedName name="_DAT21" localSheetId="21">'[7]Comparación textos'!#REF!</definedName>
    <definedName name="_DAT21" localSheetId="2">'[8]Comparación textos'!#REF!</definedName>
    <definedName name="_DAT21" localSheetId="0">'[7]Comparación textos'!#REF!</definedName>
    <definedName name="_DAT21" localSheetId="23">'[7]Comparación textos'!#REF!</definedName>
    <definedName name="_DAT21">'[9]Comparación textos'!#REF!</definedName>
    <definedName name="_DAT22" localSheetId="7">'[5]Comparación textos'!#REF!</definedName>
    <definedName name="_DAT22" localSheetId="9">'[5]Comparación textos'!#REF!</definedName>
    <definedName name="_DAT22" localSheetId="18">'[5]Comparación textos'!#REF!</definedName>
    <definedName name="_DAT22" localSheetId="17">'[5]Comparación textos'!#REF!</definedName>
    <definedName name="_DAT22" localSheetId="10">'[6]Comparación textos'!#REF!</definedName>
    <definedName name="_DAT22" localSheetId="8">'[6]Comparación textos'!#REF!</definedName>
    <definedName name="_DAT22" localSheetId="5">'[6]Comparación textos'!#REF!</definedName>
    <definedName name="_DAT22" localSheetId="13">'[5]Comparación textos'!#REF!</definedName>
    <definedName name="_DAT22" localSheetId="21">'[7]Comparación textos'!#REF!</definedName>
    <definedName name="_DAT22" localSheetId="2">'[8]Comparación textos'!#REF!</definedName>
    <definedName name="_DAT22" localSheetId="0">'[7]Comparación textos'!#REF!</definedName>
    <definedName name="_DAT22" localSheetId="23">'[7]Comparación textos'!#REF!</definedName>
    <definedName name="_DAT22">'[9]Comparación textos'!#REF!</definedName>
    <definedName name="_DAT23" localSheetId="7">'[5]Comparación textos'!#REF!</definedName>
    <definedName name="_DAT23" localSheetId="9">'[5]Comparación textos'!#REF!</definedName>
    <definedName name="_DAT23" localSheetId="18">'[5]Comparación textos'!#REF!</definedName>
    <definedName name="_DAT23" localSheetId="17">'[5]Comparación textos'!#REF!</definedName>
    <definedName name="_DAT23" localSheetId="10">'[6]Comparación textos'!#REF!</definedName>
    <definedName name="_DAT23" localSheetId="8">'[6]Comparación textos'!#REF!</definedName>
    <definedName name="_DAT23" localSheetId="5">'[6]Comparación textos'!#REF!</definedName>
    <definedName name="_DAT23" localSheetId="13">'[5]Comparación textos'!#REF!</definedName>
    <definedName name="_DAT23" localSheetId="21">'[7]Comparación textos'!#REF!</definedName>
    <definedName name="_DAT23" localSheetId="2">'[8]Comparación textos'!#REF!</definedName>
    <definedName name="_DAT23" localSheetId="0">'[7]Comparación textos'!#REF!</definedName>
    <definedName name="_DAT23" localSheetId="23">'[7]Comparación textos'!#REF!</definedName>
    <definedName name="_DAT23">'[9]Comparación textos'!#REF!</definedName>
    <definedName name="_DAT24" localSheetId="7">'[5]Comparación textos'!#REF!</definedName>
    <definedName name="_DAT24" localSheetId="9">'[5]Comparación textos'!#REF!</definedName>
    <definedName name="_DAT24" localSheetId="18">'[5]Comparación textos'!#REF!</definedName>
    <definedName name="_DAT24" localSheetId="17">'[5]Comparación textos'!#REF!</definedName>
    <definedName name="_DAT24" localSheetId="10">'[6]Comparación textos'!#REF!</definedName>
    <definedName name="_DAT24" localSheetId="8">'[6]Comparación textos'!#REF!</definedName>
    <definedName name="_DAT24" localSheetId="5">'[6]Comparación textos'!#REF!</definedName>
    <definedName name="_DAT24" localSheetId="13">'[5]Comparación textos'!#REF!</definedName>
    <definedName name="_DAT24" localSheetId="21">'[7]Comparación textos'!#REF!</definedName>
    <definedName name="_DAT24" localSheetId="2">'[8]Comparación textos'!#REF!</definedName>
    <definedName name="_DAT24" localSheetId="0">'[7]Comparación textos'!#REF!</definedName>
    <definedName name="_DAT24" localSheetId="23">'[7]Comparación textos'!#REF!</definedName>
    <definedName name="_DAT24">'[9]Comparación textos'!#REF!</definedName>
    <definedName name="_DAT25" localSheetId="7">'[5]Comparación textos'!#REF!</definedName>
    <definedName name="_DAT25" localSheetId="9">'[5]Comparación textos'!#REF!</definedName>
    <definedName name="_DAT25" localSheetId="18">'[5]Comparación textos'!#REF!</definedName>
    <definedName name="_DAT25" localSheetId="17">'[5]Comparación textos'!#REF!</definedName>
    <definedName name="_DAT25" localSheetId="10">'[6]Comparación textos'!#REF!</definedName>
    <definedName name="_DAT25" localSheetId="8">'[6]Comparación textos'!#REF!</definedName>
    <definedName name="_DAT25" localSheetId="5">'[6]Comparación textos'!#REF!</definedName>
    <definedName name="_DAT25" localSheetId="13">'[5]Comparación textos'!#REF!</definedName>
    <definedName name="_DAT25" localSheetId="21">'[7]Comparación textos'!#REF!</definedName>
    <definedName name="_DAT25" localSheetId="2">'[8]Comparación textos'!#REF!</definedName>
    <definedName name="_DAT25" localSheetId="0">'[7]Comparación textos'!#REF!</definedName>
    <definedName name="_DAT25" localSheetId="23">'[7]Comparación textos'!#REF!</definedName>
    <definedName name="_DAT25">'[9]Comparación textos'!#REF!</definedName>
    <definedName name="_DAT26" localSheetId="7">'[5]Comparación textos'!#REF!</definedName>
    <definedName name="_DAT26" localSheetId="9">'[5]Comparación textos'!#REF!</definedName>
    <definedName name="_DAT26" localSheetId="18">'[5]Comparación textos'!#REF!</definedName>
    <definedName name="_DAT26" localSheetId="17">'[5]Comparación textos'!#REF!</definedName>
    <definedName name="_DAT26" localSheetId="10">'[6]Comparación textos'!#REF!</definedName>
    <definedName name="_DAT26" localSheetId="8">'[6]Comparación textos'!#REF!</definedName>
    <definedName name="_DAT26" localSheetId="5">'[6]Comparación textos'!#REF!</definedName>
    <definedName name="_DAT26" localSheetId="13">'[5]Comparación textos'!#REF!</definedName>
    <definedName name="_DAT26" localSheetId="21">'[7]Comparación textos'!#REF!</definedName>
    <definedName name="_DAT26" localSheetId="2">'[8]Comparación textos'!#REF!</definedName>
    <definedName name="_DAT26" localSheetId="0">'[7]Comparación textos'!#REF!</definedName>
    <definedName name="_DAT26" localSheetId="23">'[7]Comparación textos'!#REF!</definedName>
    <definedName name="_DAT26">'[9]Comparación textos'!#REF!</definedName>
    <definedName name="_DAT27" localSheetId="7">'[5]Comparación textos'!#REF!</definedName>
    <definedName name="_DAT27" localSheetId="9">'[5]Comparación textos'!#REF!</definedName>
    <definedName name="_DAT27" localSheetId="18">'[5]Comparación textos'!#REF!</definedName>
    <definedName name="_DAT27" localSheetId="17">'[5]Comparación textos'!#REF!</definedName>
    <definedName name="_DAT27" localSheetId="10">'[6]Comparación textos'!#REF!</definedName>
    <definedName name="_DAT27" localSheetId="8">'[6]Comparación textos'!#REF!</definedName>
    <definedName name="_DAT27" localSheetId="5">'[6]Comparación textos'!#REF!</definedName>
    <definedName name="_DAT27" localSheetId="13">'[5]Comparación textos'!#REF!</definedName>
    <definedName name="_DAT27" localSheetId="21">'[7]Comparación textos'!#REF!</definedName>
    <definedName name="_DAT27" localSheetId="2">'[8]Comparación textos'!#REF!</definedName>
    <definedName name="_DAT27" localSheetId="0">'[7]Comparación textos'!#REF!</definedName>
    <definedName name="_DAT27" localSheetId="23">'[7]Comparación textos'!#REF!</definedName>
    <definedName name="_DAT27">'[9]Comparación textos'!#REF!</definedName>
    <definedName name="_DAT3" localSheetId="7">[10]Unidades!#REF!</definedName>
    <definedName name="_DAT3" localSheetId="9">[10]Unidades!#REF!</definedName>
    <definedName name="_DAT3" localSheetId="18">[10]Unidades!#REF!</definedName>
    <definedName name="_DAT3" localSheetId="17">[10]Unidades!#REF!</definedName>
    <definedName name="_DAT3" localSheetId="10">[11]Unidades!#REF!</definedName>
    <definedName name="_DAT3" localSheetId="8">[11]Unidades!#REF!</definedName>
    <definedName name="_DAT3" localSheetId="5">[11]Unidades!#REF!</definedName>
    <definedName name="_DAT3" localSheetId="13">[10]Unidades!#REF!</definedName>
    <definedName name="_DAT3" localSheetId="21">[12]Unidades!#REF!</definedName>
    <definedName name="_DAT3" localSheetId="2">[13]Unidades!#REF!</definedName>
    <definedName name="_DAT3" localSheetId="0">[12]Unidades!#REF!</definedName>
    <definedName name="_DAT3" localSheetId="23">[12]Unidades!#REF!</definedName>
    <definedName name="_DAT3">[14]Unidades!#REF!</definedName>
    <definedName name="_DAT4" localSheetId="7">[10]Unidades!#REF!</definedName>
    <definedName name="_DAT4" localSheetId="9">[10]Unidades!#REF!</definedName>
    <definedName name="_DAT4" localSheetId="18">[10]Unidades!#REF!</definedName>
    <definedName name="_DAT4" localSheetId="17">[10]Unidades!#REF!</definedName>
    <definedName name="_DAT4" localSheetId="10">[11]Unidades!#REF!</definedName>
    <definedName name="_DAT4" localSheetId="8">[11]Unidades!#REF!</definedName>
    <definedName name="_DAT4" localSheetId="5">[11]Unidades!#REF!</definedName>
    <definedName name="_DAT4" localSheetId="13">[10]Unidades!#REF!</definedName>
    <definedName name="_DAT4" localSheetId="21">[12]Unidades!#REF!</definedName>
    <definedName name="_DAT4" localSheetId="2">[13]Unidades!#REF!</definedName>
    <definedName name="_DAT4" localSheetId="0">[12]Unidades!#REF!</definedName>
    <definedName name="_DAT4" localSheetId="23">[12]Unidades!#REF!</definedName>
    <definedName name="_DAT4">[14]Unidades!#REF!</definedName>
    <definedName name="_DAT6" localSheetId="7">'[5]Comparación textos'!#REF!</definedName>
    <definedName name="_DAT6" localSheetId="9">'[5]Comparación textos'!#REF!</definedName>
    <definedName name="_DAT6" localSheetId="18">'[5]Comparación textos'!#REF!</definedName>
    <definedName name="_DAT6" localSheetId="17">'[5]Comparación textos'!#REF!</definedName>
    <definedName name="_DAT6" localSheetId="10">'[6]Comparación textos'!#REF!</definedName>
    <definedName name="_DAT6" localSheetId="8">'[6]Comparación textos'!#REF!</definedName>
    <definedName name="_DAT6" localSheetId="5">'[6]Comparación textos'!#REF!</definedName>
    <definedName name="_DAT6" localSheetId="13">'[5]Comparación textos'!#REF!</definedName>
    <definedName name="_DAT6" localSheetId="21">'[7]Comparación textos'!#REF!</definedName>
    <definedName name="_DAT6" localSheetId="2">'[8]Comparación textos'!#REF!</definedName>
    <definedName name="_DAT6" localSheetId="0">'[7]Comparación textos'!#REF!</definedName>
    <definedName name="_DAT6" localSheetId="23">'[7]Comparación textos'!#REF!</definedName>
    <definedName name="_DAT6">'[9]Comparación textos'!#REF!</definedName>
    <definedName name="_DAT7" localSheetId="7">'[5]Comparación textos'!#REF!</definedName>
    <definedName name="_DAT7" localSheetId="9">'[5]Comparación textos'!#REF!</definedName>
    <definedName name="_DAT7" localSheetId="18">'[5]Comparación textos'!#REF!</definedName>
    <definedName name="_DAT7" localSheetId="17">'[5]Comparación textos'!#REF!</definedName>
    <definedName name="_DAT7" localSheetId="10">'[6]Comparación textos'!#REF!</definedName>
    <definedName name="_DAT7" localSheetId="8">'[6]Comparación textos'!#REF!</definedName>
    <definedName name="_DAT7" localSheetId="5">'[6]Comparación textos'!#REF!</definedName>
    <definedName name="_DAT7" localSheetId="13">'[5]Comparación textos'!#REF!</definedName>
    <definedName name="_DAT7" localSheetId="21">'[7]Comparación textos'!#REF!</definedName>
    <definedName name="_DAT7" localSheetId="2">'[8]Comparación textos'!#REF!</definedName>
    <definedName name="_DAT7" localSheetId="0">'[7]Comparación textos'!#REF!</definedName>
    <definedName name="_DAT7" localSheetId="23">'[7]Comparación textos'!#REF!</definedName>
    <definedName name="_DAT7">'[9]Comparación textos'!#REF!</definedName>
    <definedName name="_DAT9" localSheetId="7">'[5]Comparación textos'!#REF!</definedName>
    <definedName name="_DAT9" localSheetId="9">'[5]Comparación textos'!#REF!</definedName>
    <definedName name="_DAT9" localSheetId="18">'[5]Comparación textos'!#REF!</definedName>
    <definedName name="_DAT9" localSheetId="17">'[5]Comparación textos'!#REF!</definedName>
    <definedName name="_DAT9" localSheetId="10">'[6]Comparación textos'!#REF!</definedName>
    <definedName name="_DAT9" localSheetId="8">'[6]Comparación textos'!#REF!</definedName>
    <definedName name="_DAT9" localSheetId="5">'[6]Comparación textos'!#REF!</definedName>
    <definedName name="_DAT9" localSheetId="13">'[5]Comparación textos'!#REF!</definedName>
    <definedName name="_DAT9" localSheetId="21">'[7]Comparación textos'!#REF!</definedName>
    <definedName name="_DAT9" localSheetId="2">'[8]Comparación textos'!#REF!</definedName>
    <definedName name="_DAT9" localSheetId="0">'[7]Comparación textos'!#REF!</definedName>
    <definedName name="_DAT9" localSheetId="23">'[7]Comparación textos'!#REF!</definedName>
    <definedName name="_DAT9">'[9]Comparación textos'!#REF!</definedName>
    <definedName name="_DMD1" localSheetId="7">#REF!</definedName>
    <definedName name="_DMD1" localSheetId="9">#REF!</definedName>
    <definedName name="_DMD1" localSheetId="18">#REF!</definedName>
    <definedName name="_DMD1" localSheetId="17">#REF!</definedName>
    <definedName name="_DMD1" localSheetId="10">#REF!</definedName>
    <definedName name="_DMD1" localSheetId="8">#REF!</definedName>
    <definedName name="_DMD1" localSheetId="5">#REF!</definedName>
    <definedName name="_DMD1" localSheetId="13">#REF!</definedName>
    <definedName name="_DMD1" localSheetId="21">#REF!</definedName>
    <definedName name="_DMD1" localSheetId="2">#REF!</definedName>
    <definedName name="_DMD1" localSheetId="0">#REF!</definedName>
    <definedName name="_DMD1" localSheetId="23">#REF!</definedName>
    <definedName name="_DMD1">#REF!</definedName>
    <definedName name="_F">#N/A</definedName>
    <definedName name="_fgi1" localSheetId="7">#REF!</definedName>
    <definedName name="_fgi1" localSheetId="9">#REF!</definedName>
    <definedName name="_fgi1" localSheetId="18">#REF!</definedName>
    <definedName name="_fgi1" localSheetId="17">#REF!</definedName>
    <definedName name="_fgi1" localSheetId="10">#REF!</definedName>
    <definedName name="_fgi1" localSheetId="8">#REF!</definedName>
    <definedName name="_fgi1" localSheetId="5">#REF!</definedName>
    <definedName name="_fgi1" localSheetId="13">#REF!</definedName>
    <definedName name="_fgi1" localSheetId="21">#REF!</definedName>
    <definedName name="_fgi1" localSheetId="2">#REF!</definedName>
    <definedName name="_fgi1" localSheetId="0">#REF!</definedName>
    <definedName name="_fgi1" localSheetId="23">#REF!</definedName>
    <definedName name="_fgi1">#REF!</definedName>
    <definedName name="_FGI2">#N/A</definedName>
    <definedName name="_n1" localSheetId="7">#REF!</definedName>
    <definedName name="_n1" localSheetId="9">#REF!</definedName>
    <definedName name="_n1" localSheetId="18">#REF!</definedName>
    <definedName name="_n1" localSheetId="17">#REF!</definedName>
    <definedName name="_n1" localSheetId="10">#REF!</definedName>
    <definedName name="_n1" localSheetId="8">#REF!</definedName>
    <definedName name="_n1" localSheetId="5">#REF!</definedName>
    <definedName name="_n1" localSheetId="13">#REF!</definedName>
    <definedName name="_n1" localSheetId="21">#REF!</definedName>
    <definedName name="_n1" localSheetId="2">#REF!</definedName>
    <definedName name="_n1" localSheetId="0">#REF!</definedName>
    <definedName name="_n1" localSheetId="23">#REF!</definedName>
    <definedName name="_n1">#REF!</definedName>
    <definedName name="_Nac2002" localSheetId="7">#REF!</definedName>
    <definedName name="_Nac2002" localSheetId="9">#REF!</definedName>
    <definedName name="_Nac2002" localSheetId="18">#REF!</definedName>
    <definedName name="_Nac2002" localSheetId="17">#REF!</definedName>
    <definedName name="_Nac2002" localSheetId="10">#REF!</definedName>
    <definedName name="_Nac2002" localSheetId="8">#REF!</definedName>
    <definedName name="_Nac2002" localSheetId="5">#REF!</definedName>
    <definedName name="_Nac2002" localSheetId="13">#REF!</definedName>
    <definedName name="_Nac2002" localSheetId="21">#REF!</definedName>
    <definedName name="_Nac2002" localSheetId="2">#REF!</definedName>
    <definedName name="_Nac2002" localSheetId="0">#REF!</definedName>
    <definedName name="_Nac2002" localSheetId="23">#REF!</definedName>
    <definedName name="_Nac2002">#REF!</definedName>
    <definedName name="_Nac2003" localSheetId="7">#REF!</definedName>
    <definedName name="_Nac2003" localSheetId="9">#REF!</definedName>
    <definedName name="_Nac2003" localSheetId="18">#REF!</definedName>
    <definedName name="_Nac2003" localSheetId="17">#REF!</definedName>
    <definedName name="_Nac2003" localSheetId="10">#REF!</definedName>
    <definedName name="_Nac2003" localSheetId="8">#REF!</definedName>
    <definedName name="_Nac2003" localSheetId="5">#REF!</definedName>
    <definedName name="_Nac2003" localSheetId="13">#REF!</definedName>
    <definedName name="_Nac2003" localSheetId="21">#REF!</definedName>
    <definedName name="_Nac2003" localSheetId="2">#REF!</definedName>
    <definedName name="_Nac2003" localSheetId="0">#REF!</definedName>
    <definedName name="_Nac2003" localSheetId="23">#REF!</definedName>
    <definedName name="_Nac2003">#REF!</definedName>
    <definedName name="_Nal2002" localSheetId="7">#REF!</definedName>
    <definedName name="_Nal2002" localSheetId="9">#REF!</definedName>
    <definedName name="_Nal2002" localSheetId="18">#REF!</definedName>
    <definedName name="_Nal2002" localSheetId="17">#REF!</definedName>
    <definedName name="_Nal2002" localSheetId="10">#REF!</definedName>
    <definedName name="_Nal2002" localSheetId="8">#REF!</definedName>
    <definedName name="_Nal2002" localSheetId="5">#REF!</definedName>
    <definedName name="_Nal2002" localSheetId="13">#REF!</definedName>
    <definedName name="_Nal2002" localSheetId="2">#REF!</definedName>
    <definedName name="_Nal2002" localSheetId="0">#REF!</definedName>
    <definedName name="_Nal2002" localSheetId="23">#REF!</definedName>
    <definedName name="_Nal2002">#REF!</definedName>
    <definedName name="_Nal2003" localSheetId="7">#REF!</definedName>
    <definedName name="_Nal2003" localSheetId="9">#REF!</definedName>
    <definedName name="_Nal2003" localSheetId="18">#REF!</definedName>
    <definedName name="_Nal2003" localSheetId="17">#REF!</definedName>
    <definedName name="_Nal2003" localSheetId="10">#REF!</definedName>
    <definedName name="_Nal2003" localSheetId="8">#REF!</definedName>
    <definedName name="_Nal2003" localSheetId="5">#REF!</definedName>
    <definedName name="_Nal2003" localSheetId="13">#REF!</definedName>
    <definedName name="_Nal2003" localSheetId="2">#REF!</definedName>
    <definedName name="_Nal2003" localSheetId="0">#REF!</definedName>
    <definedName name="_Nal2003" localSheetId="23">#REF!</definedName>
    <definedName name="_Nal2003">#REF!</definedName>
    <definedName name="_Order1" hidden="1">255</definedName>
    <definedName name="_PCG1" localSheetId="5">#REF!</definedName>
    <definedName name="_PCG1" localSheetId="13">#REF!</definedName>
    <definedName name="_PCG1">'[15]1'!$L$9</definedName>
    <definedName name="_PG1" localSheetId="7">#REF!</definedName>
    <definedName name="_PG1" localSheetId="9">#REF!</definedName>
    <definedName name="_PG1" localSheetId="18">#REF!</definedName>
    <definedName name="_PG1" localSheetId="17">#REF!</definedName>
    <definedName name="_PG1" localSheetId="10">#REF!</definedName>
    <definedName name="_PG1" localSheetId="8">#REF!</definedName>
    <definedName name="_PG1" localSheetId="5">#REF!</definedName>
    <definedName name="_PG1" localSheetId="13">#REF!</definedName>
    <definedName name="_PG1" localSheetId="21">#REF!</definedName>
    <definedName name="_PG1" localSheetId="2">#REF!</definedName>
    <definedName name="_PG1" localSheetId="0">#REF!</definedName>
    <definedName name="_PG1" localSheetId="23">#REF!</definedName>
    <definedName name="_PG1">#REF!</definedName>
    <definedName name="_PG10" localSheetId="7">#REF!</definedName>
    <definedName name="_PG10" localSheetId="9">#REF!</definedName>
    <definedName name="_PG10" localSheetId="18">#REF!</definedName>
    <definedName name="_PG10" localSheetId="17">#REF!</definedName>
    <definedName name="_PG10" localSheetId="10">#REF!</definedName>
    <definedName name="_PG10" localSheetId="8">#REF!</definedName>
    <definedName name="_PG10" localSheetId="5">#REF!</definedName>
    <definedName name="_PG10" localSheetId="13">#REF!</definedName>
    <definedName name="_PG10" localSheetId="21">#REF!</definedName>
    <definedName name="_PG10" localSheetId="2">#REF!</definedName>
    <definedName name="_PG10" localSheetId="0">#REF!</definedName>
    <definedName name="_PG10" localSheetId="23">#REF!</definedName>
    <definedName name="_PG10">#REF!</definedName>
    <definedName name="_PG11" localSheetId="7">#REF!</definedName>
    <definedName name="_PG11" localSheetId="9">#REF!</definedName>
    <definedName name="_PG11" localSheetId="18">#REF!</definedName>
    <definedName name="_PG11" localSheetId="17">#REF!</definedName>
    <definedName name="_PG11" localSheetId="10">#REF!</definedName>
    <definedName name="_PG11" localSheetId="8">#REF!</definedName>
    <definedName name="_PG11" localSheetId="5">#REF!</definedName>
    <definedName name="_PG11" localSheetId="13">#REF!</definedName>
    <definedName name="_PG11" localSheetId="21">#REF!</definedName>
    <definedName name="_PG11" localSheetId="2">#REF!</definedName>
    <definedName name="_PG11" localSheetId="0">#REF!</definedName>
    <definedName name="_PG11" localSheetId="23">#REF!</definedName>
    <definedName name="_PG11">#REF!</definedName>
    <definedName name="_PG12" localSheetId="7">#REF!</definedName>
    <definedName name="_PG12" localSheetId="9">#REF!</definedName>
    <definedName name="_PG12" localSheetId="18">#REF!</definedName>
    <definedName name="_PG12" localSheetId="17">#REF!</definedName>
    <definedName name="_PG12" localSheetId="10">#REF!</definedName>
    <definedName name="_PG12" localSheetId="8">#REF!</definedName>
    <definedName name="_PG12" localSheetId="5">#REF!</definedName>
    <definedName name="_PG12" localSheetId="13">#REF!</definedName>
    <definedName name="_PG12" localSheetId="2">#REF!</definedName>
    <definedName name="_PG12" localSheetId="0">#REF!</definedName>
    <definedName name="_PG12" localSheetId="23">#REF!</definedName>
    <definedName name="_PG12">#REF!</definedName>
    <definedName name="_PG2" localSheetId="7">#REF!</definedName>
    <definedName name="_PG2" localSheetId="9">#REF!</definedName>
    <definedName name="_PG2" localSheetId="18">#REF!</definedName>
    <definedName name="_PG2" localSheetId="17">#REF!</definedName>
    <definedName name="_PG2" localSheetId="10">#REF!</definedName>
    <definedName name="_PG2" localSheetId="8">#REF!</definedName>
    <definedName name="_PG2" localSheetId="5">#REF!</definedName>
    <definedName name="_PG2" localSheetId="13">#REF!</definedName>
    <definedName name="_PG2" localSheetId="2">#REF!</definedName>
    <definedName name="_PG2" localSheetId="0">#REF!</definedName>
    <definedName name="_PG2" localSheetId="23">#REF!</definedName>
    <definedName name="_PG2">#REF!</definedName>
    <definedName name="_PG3" localSheetId="7">#REF!</definedName>
    <definedName name="_PG3" localSheetId="9">#REF!</definedName>
    <definedName name="_PG3" localSheetId="18">#REF!</definedName>
    <definedName name="_PG3" localSheetId="17">#REF!</definedName>
    <definedName name="_PG3" localSheetId="10">#REF!</definedName>
    <definedName name="_PG3" localSheetId="8">#REF!</definedName>
    <definedName name="_PG3" localSheetId="5">#REF!</definedName>
    <definedName name="_PG3" localSheetId="13">#REF!</definedName>
    <definedName name="_PG3" localSheetId="2">#REF!</definedName>
    <definedName name="_PG3" localSheetId="0">#REF!</definedName>
    <definedName name="_PG3" localSheetId="23">#REF!</definedName>
    <definedName name="_PG3">#REF!</definedName>
    <definedName name="_PG4" localSheetId="7">#REF!</definedName>
    <definedName name="_PG4" localSheetId="9">#REF!</definedName>
    <definedName name="_PG4" localSheetId="18">#REF!</definedName>
    <definedName name="_PG4" localSheetId="17">#REF!</definedName>
    <definedName name="_PG4" localSheetId="10">#REF!</definedName>
    <definedName name="_PG4" localSheetId="8">#REF!</definedName>
    <definedName name="_PG4" localSheetId="5">#REF!</definedName>
    <definedName name="_PG4" localSheetId="13">#REF!</definedName>
    <definedName name="_PG4" localSheetId="2">#REF!</definedName>
    <definedName name="_PG4" localSheetId="0">#REF!</definedName>
    <definedName name="_PG4" localSheetId="23">#REF!</definedName>
    <definedName name="_PG4">#REF!</definedName>
    <definedName name="_PG5" localSheetId="7">#REF!</definedName>
    <definedName name="_PG5" localSheetId="9">#REF!</definedName>
    <definedName name="_PG5" localSheetId="18">#REF!</definedName>
    <definedName name="_PG5" localSheetId="17">#REF!</definedName>
    <definedName name="_PG5" localSheetId="10">#REF!</definedName>
    <definedName name="_PG5" localSheetId="8">#REF!</definedName>
    <definedName name="_PG5" localSheetId="5">#REF!</definedName>
    <definedName name="_PG5" localSheetId="13">#REF!</definedName>
    <definedName name="_PG5" localSheetId="2">#REF!</definedName>
    <definedName name="_PG5" localSheetId="0">#REF!</definedName>
    <definedName name="_PG5" localSheetId="23">#REF!</definedName>
    <definedName name="_PG5">#REF!</definedName>
    <definedName name="_PG6" localSheetId="7">#REF!</definedName>
    <definedName name="_PG6" localSheetId="9">#REF!</definedName>
    <definedName name="_PG6" localSheetId="18">#REF!</definedName>
    <definedName name="_PG6" localSheetId="17">#REF!</definedName>
    <definedName name="_PG6" localSheetId="10">#REF!</definedName>
    <definedName name="_PG6" localSheetId="8">#REF!</definedName>
    <definedName name="_PG6" localSheetId="5">#REF!</definedName>
    <definedName name="_PG6" localSheetId="13">#REF!</definedName>
    <definedName name="_PG6" localSheetId="2">#REF!</definedName>
    <definedName name="_PG6" localSheetId="0">#REF!</definedName>
    <definedName name="_PG6" localSheetId="23">#REF!</definedName>
    <definedName name="_PG6">#REF!</definedName>
    <definedName name="_PG7" localSheetId="7">#REF!</definedName>
    <definedName name="_PG7" localSheetId="9">#REF!</definedName>
    <definedName name="_PG7" localSheetId="18">#REF!</definedName>
    <definedName name="_PG7" localSheetId="17">#REF!</definedName>
    <definedName name="_PG7" localSheetId="10">#REF!</definedName>
    <definedName name="_PG7" localSheetId="8">#REF!</definedName>
    <definedName name="_PG7" localSheetId="5">#REF!</definedName>
    <definedName name="_PG7" localSheetId="13">#REF!</definedName>
    <definedName name="_PG7" localSheetId="2">#REF!</definedName>
    <definedName name="_PG7" localSheetId="0">#REF!</definedName>
    <definedName name="_PG7" localSheetId="23">#REF!</definedName>
    <definedName name="_PG7">#REF!</definedName>
    <definedName name="_PG8" localSheetId="7">#REF!</definedName>
    <definedName name="_PG8" localSheetId="9">#REF!</definedName>
    <definedName name="_PG8" localSheetId="18">#REF!</definedName>
    <definedName name="_PG8" localSheetId="17">#REF!</definedName>
    <definedName name="_PG8" localSheetId="10">#REF!</definedName>
    <definedName name="_PG8" localSheetId="8">#REF!</definedName>
    <definedName name="_PG8" localSheetId="5">#REF!</definedName>
    <definedName name="_PG8" localSheetId="13">#REF!</definedName>
    <definedName name="_PG8" localSheetId="2">#REF!</definedName>
    <definedName name="_PG8" localSheetId="0">#REF!</definedName>
    <definedName name="_PG8" localSheetId="23">#REF!</definedName>
    <definedName name="_PG8">#REF!</definedName>
    <definedName name="_PG9" localSheetId="7">#REF!</definedName>
    <definedName name="_PG9" localSheetId="9">#REF!</definedName>
    <definedName name="_PG9" localSheetId="18">#REF!</definedName>
    <definedName name="_PG9" localSheetId="17">#REF!</definedName>
    <definedName name="_PG9" localSheetId="10">#REF!</definedName>
    <definedName name="_PG9" localSheetId="8">#REF!</definedName>
    <definedName name="_PG9" localSheetId="5">#REF!</definedName>
    <definedName name="_PG9" localSheetId="13">#REF!</definedName>
    <definedName name="_PG9" localSheetId="2">#REF!</definedName>
    <definedName name="_PG9" localSheetId="0">#REF!</definedName>
    <definedName name="_PG9" localSheetId="23">#REF!</definedName>
    <definedName name="_PG9">#REF!</definedName>
    <definedName name="_R" localSheetId="23">#REF!</definedName>
    <definedName name="_R">#REF!</definedName>
    <definedName name="_REWQ" localSheetId="9">#REF!</definedName>
    <definedName name="_REWQ" localSheetId="18">#REF!</definedName>
    <definedName name="_REWQ" localSheetId="17">#REF!</definedName>
    <definedName name="_REWQ" localSheetId="10">#REF!</definedName>
    <definedName name="_REWQ" localSheetId="8">#REF!</definedName>
    <definedName name="_REWQ" localSheetId="14">#REF!</definedName>
    <definedName name="_REWQ" localSheetId="15">#REF!</definedName>
    <definedName name="_REWQ" localSheetId="5">#REF!</definedName>
    <definedName name="_REWQ" localSheetId="13">#REF!</definedName>
    <definedName name="_REWQ" localSheetId="23">#REF!</definedName>
    <definedName name="_REWQ">#REF!</definedName>
    <definedName name="_Sac2002" localSheetId="7">[16]ValidacionPuc!#REF!</definedName>
    <definedName name="_Sac2002" localSheetId="9">[16]ValidacionPuc!#REF!</definedName>
    <definedName name="_Sac2002" localSheetId="18">[16]ValidacionPuc!#REF!</definedName>
    <definedName name="_Sac2002" localSheetId="17">[16]ValidacionPuc!#REF!</definedName>
    <definedName name="_Sac2002" localSheetId="10">[16]ValidacionPuc!#REF!</definedName>
    <definedName name="_Sac2002" localSheetId="8">[16]ValidacionPuc!#REF!</definedName>
    <definedName name="_Sac2002" localSheetId="5">[16]ValidacionPuc!#REF!</definedName>
    <definedName name="_Sac2002" localSheetId="13">[16]ValidacionPuc!#REF!</definedName>
    <definedName name="_Sac2002" localSheetId="21">[16]ValidacionPuc!#REF!</definedName>
    <definedName name="_Sac2002" localSheetId="2">[17]ValidacionPuc!#REF!</definedName>
    <definedName name="_Sac2002" localSheetId="0">[16]ValidacionPuc!#REF!</definedName>
    <definedName name="_Sac2002" localSheetId="23">[16]ValidacionPuc!#REF!</definedName>
    <definedName name="_Sac2002">[18]ValidacionPuc!#REF!</definedName>
    <definedName name="_Sac2003" localSheetId="7">[16]ValidacionPuc!#REF!</definedName>
    <definedName name="_Sac2003" localSheetId="9">[16]ValidacionPuc!#REF!</definedName>
    <definedName name="_Sac2003" localSheetId="18">[16]ValidacionPuc!#REF!</definedName>
    <definedName name="_Sac2003" localSheetId="17">[16]ValidacionPuc!#REF!</definedName>
    <definedName name="_Sac2003" localSheetId="10">[16]ValidacionPuc!#REF!</definedName>
    <definedName name="_Sac2003" localSheetId="8">[16]ValidacionPuc!#REF!</definedName>
    <definedName name="_Sac2003" localSheetId="5">[16]ValidacionPuc!#REF!</definedName>
    <definedName name="_Sac2003" localSheetId="13">[16]ValidacionPuc!#REF!</definedName>
    <definedName name="_Sac2003" localSheetId="21">[16]ValidacionPuc!#REF!</definedName>
    <definedName name="_Sac2003" localSheetId="2">[17]ValidacionPuc!#REF!</definedName>
    <definedName name="_Sac2003" localSheetId="0">[16]ValidacionPuc!#REF!</definedName>
    <definedName name="_Sac2003" localSheetId="23">[16]ValidacionPuc!#REF!</definedName>
    <definedName name="_Sac2003">[18]ValidacionPuc!#REF!</definedName>
    <definedName name="_Sop2002" localSheetId="7">[16]ValidacionPuc!#REF!</definedName>
    <definedName name="_Sop2002" localSheetId="9">[16]ValidacionPuc!#REF!</definedName>
    <definedName name="_Sop2002" localSheetId="18">[16]ValidacionPuc!#REF!</definedName>
    <definedName name="_Sop2002" localSheetId="17">[16]ValidacionPuc!#REF!</definedName>
    <definedName name="_Sop2002" localSheetId="10">[16]ValidacionPuc!#REF!</definedName>
    <definedName name="_Sop2002" localSheetId="8">[16]ValidacionPuc!#REF!</definedName>
    <definedName name="_Sop2002" localSheetId="5">[16]ValidacionPuc!#REF!</definedName>
    <definedName name="_Sop2002" localSheetId="13">[16]ValidacionPuc!#REF!</definedName>
    <definedName name="_Sop2002" localSheetId="21">[16]ValidacionPuc!#REF!</definedName>
    <definedName name="_Sop2002" localSheetId="2">[17]ValidacionPuc!#REF!</definedName>
    <definedName name="_Sop2002" localSheetId="0">[16]ValidacionPuc!#REF!</definedName>
    <definedName name="_Sop2002" localSheetId="23">[16]ValidacionPuc!#REF!</definedName>
    <definedName name="_Sop2002">[18]ValidacionPuc!#REF!</definedName>
    <definedName name="_Sop2003" localSheetId="7">[16]ValidacionPuc!#REF!</definedName>
    <definedName name="_Sop2003" localSheetId="9">[16]ValidacionPuc!#REF!</definedName>
    <definedName name="_Sop2003" localSheetId="18">[16]ValidacionPuc!#REF!</definedName>
    <definedName name="_Sop2003" localSheetId="17">[16]ValidacionPuc!#REF!</definedName>
    <definedName name="_Sop2003" localSheetId="10">[16]ValidacionPuc!#REF!</definedName>
    <definedName name="_Sop2003" localSheetId="8">[16]ValidacionPuc!#REF!</definedName>
    <definedName name="_Sop2003" localSheetId="5">[16]ValidacionPuc!#REF!</definedName>
    <definedName name="_Sop2003" localSheetId="13">[16]ValidacionPuc!#REF!</definedName>
    <definedName name="_Sop2003" localSheetId="21">[16]ValidacionPuc!#REF!</definedName>
    <definedName name="_Sop2003" localSheetId="2">[17]ValidacionPuc!#REF!</definedName>
    <definedName name="_Sop2003" localSheetId="0">[16]ValidacionPuc!#REF!</definedName>
    <definedName name="_Sop2003" localSheetId="23">[16]ValidacionPuc!#REF!</definedName>
    <definedName name="_Sop2003">[18]ValidacionPuc!#REF!</definedName>
    <definedName name="_SUR1" localSheetId="7">[19]BARRIOS!#REF!</definedName>
    <definedName name="_SUR1" localSheetId="9">[19]BARRIOS!#REF!</definedName>
    <definedName name="_SUR1" localSheetId="18">[19]BARRIOS!#REF!</definedName>
    <definedName name="_SUR1" localSheetId="17">[19]BARRIOS!#REF!</definedName>
    <definedName name="_SUR1" localSheetId="10">[19]BARRIOS!#REF!</definedName>
    <definedName name="_SUR1" localSheetId="8">[19]BARRIOS!#REF!</definedName>
    <definedName name="_SUR1" localSheetId="5">[19]BARRIOS!#REF!</definedName>
    <definedName name="_SUR1" localSheetId="13">[19]BARRIOS!#REF!</definedName>
    <definedName name="_SUR1" localSheetId="21">[20]BARRIOS!#REF!</definedName>
    <definedName name="_SUR1" localSheetId="2">[21]BARRIOS!#REF!</definedName>
    <definedName name="_SUR1" localSheetId="0">[20]BARRIOS!#REF!</definedName>
    <definedName name="_SUR1" localSheetId="23">[20]BARRIOS!#REF!</definedName>
    <definedName name="_SUR1">[22]BARRIOS!#REF!</definedName>
    <definedName name="_tcC1" localSheetId="7">[23]Ejemplo!$D$30</definedName>
    <definedName name="_tcC1" localSheetId="9">[23]Ejemplo!$D$30</definedName>
    <definedName name="_tcC1" localSheetId="18">[23]Ejemplo!$D$30</definedName>
    <definedName name="_tcC1" localSheetId="17">[23]Ejemplo!$D$30</definedName>
    <definedName name="_tcC1" localSheetId="10">[23]Ejemplo!$D$30</definedName>
    <definedName name="_tcC1" localSheetId="8">[23]Ejemplo!$D$30</definedName>
    <definedName name="_tcC1" localSheetId="5">[23]Ejemplo!$D$30</definedName>
    <definedName name="_tcC1" localSheetId="13">[23]Ejemplo!$D$30</definedName>
    <definedName name="_tcC1" localSheetId="21">[23]Ejemplo!$D$30</definedName>
    <definedName name="_tcC1" localSheetId="2">[23]Ejemplo!$D$30</definedName>
    <definedName name="_tcC1" localSheetId="0">[23]Ejemplo!$D$30</definedName>
    <definedName name="_tcC1" localSheetId="3">[24]Ejemplo!$D$30</definedName>
    <definedName name="_tcC1">[24]Ejemplo!$D$30</definedName>
    <definedName name="_tcC2" localSheetId="7">[23]Ejemplo!$D$30</definedName>
    <definedName name="_tcC2" localSheetId="9">[23]Ejemplo!$D$30</definedName>
    <definedName name="_tcC2" localSheetId="18">[23]Ejemplo!$D$30</definedName>
    <definedName name="_tcC2" localSheetId="17">[23]Ejemplo!$D$30</definedName>
    <definedName name="_tcC2" localSheetId="10">[23]Ejemplo!$D$30</definedName>
    <definedName name="_tcC2" localSheetId="8">[23]Ejemplo!$D$30</definedName>
    <definedName name="_tcC2" localSheetId="5">[23]Ejemplo!$D$30</definedName>
    <definedName name="_tcC2" localSheetId="13">[23]Ejemplo!$D$30</definedName>
    <definedName name="_tcC2" localSheetId="21">[23]Ejemplo!$D$30</definedName>
    <definedName name="_tcC2" localSheetId="2">[23]Ejemplo!$D$30</definedName>
    <definedName name="_tcC2" localSheetId="0">[23]Ejemplo!$D$30</definedName>
    <definedName name="_tcC2" localSheetId="3">[24]Ejemplo!$D$30</definedName>
    <definedName name="_tcC2">[24]Ejemplo!$D$30</definedName>
    <definedName name="_tcC3" localSheetId="7">[23]Ejemplo!$D$30</definedName>
    <definedName name="_tcC3" localSheetId="9">[23]Ejemplo!$D$30</definedName>
    <definedName name="_tcC3" localSheetId="18">[23]Ejemplo!$D$30</definedName>
    <definedName name="_tcC3" localSheetId="17">[23]Ejemplo!$D$30</definedName>
    <definedName name="_tcC3" localSheetId="10">[23]Ejemplo!$D$30</definedName>
    <definedName name="_tcC3" localSheetId="8">[23]Ejemplo!$D$30</definedName>
    <definedName name="_tcC3" localSheetId="5">[23]Ejemplo!$D$30</definedName>
    <definedName name="_tcC3" localSheetId="13">[23]Ejemplo!$D$30</definedName>
    <definedName name="_tcC3" localSheetId="21">[23]Ejemplo!$D$30</definedName>
    <definedName name="_tcC3" localSheetId="2">[23]Ejemplo!$D$30</definedName>
    <definedName name="_tcC3" localSheetId="0">[23]Ejemplo!$D$30</definedName>
    <definedName name="_tcC3" localSheetId="3">[24]Ejemplo!$D$30</definedName>
    <definedName name="_tcC3">[24]Ejemplo!$D$30</definedName>
    <definedName name="_VA1" localSheetId="7">[25]DF1!$B$3</definedName>
    <definedName name="_VA1" localSheetId="9">[25]DF1!$B$3</definedName>
    <definedName name="_VA1" localSheetId="18">[25]DF1!$B$3</definedName>
    <definedName name="_VA1" localSheetId="17">[25]DF1!$B$3</definedName>
    <definedName name="_VA1" localSheetId="10">[25]DF1!$B$3</definedName>
    <definedName name="_VA1" localSheetId="8">[25]DF1!$B$3</definedName>
    <definedName name="_VA1" localSheetId="5">[25]DF1!$B$3</definedName>
    <definedName name="_VA1" localSheetId="13">[25]DF1!$B$3</definedName>
    <definedName name="_VA1" localSheetId="21">[26]DF1!$B$3</definedName>
    <definedName name="_VA1" localSheetId="2">[27]DF1!$B$3</definedName>
    <definedName name="_VA1" localSheetId="0">[26]DF1!$B$3</definedName>
    <definedName name="_VA1" localSheetId="3">[28]DF1!$B$3</definedName>
    <definedName name="_VA1">[28]DF1!$B$3</definedName>
    <definedName name="_VA2" localSheetId="7">[25]DF2!$B$3</definedName>
    <definedName name="_VA2" localSheetId="9">[25]DF2!$B$3</definedName>
    <definedName name="_VA2" localSheetId="18">[25]DF2!$B$3</definedName>
    <definedName name="_VA2" localSheetId="17">[25]DF2!$B$3</definedName>
    <definedName name="_VA2" localSheetId="10">[25]DF2!$B$3</definedName>
    <definedName name="_VA2" localSheetId="8">[25]DF2!$B$3</definedName>
    <definedName name="_VA2" localSheetId="5">[25]DF2!$B$3</definedName>
    <definedName name="_VA2" localSheetId="13">[25]DF2!$B$3</definedName>
    <definedName name="_VA2" localSheetId="21">[26]DF2!$B$3</definedName>
    <definedName name="_VA2" localSheetId="2">[27]DF2!$B$3</definedName>
    <definedName name="_VA2" localSheetId="0">[26]DF2!$B$3</definedName>
    <definedName name="_VA2" localSheetId="3">[28]DF2!$B$3</definedName>
    <definedName name="_VA2">[28]DF2!$B$3</definedName>
    <definedName name="a" localSheetId="14">#REF!</definedName>
    <definedName name="a" localSheetId="15">#REF!</definedName>
    <definedName name="A">#N/A</definedName>
    <definedName name="A_IMPRESIÓN_IM" localSheetId="7">#REF!</definedName>
    <definedName name="A_IMPRESIÓN_IM" localSheetId="9">#REF!</definedName>
    <definedName name="A_IMPRESIÓN_IM" localSheetId="18">#REF!</definedName>
    <definedName name="A_IMPRESIÓN_IM" localSheetId="17">#REF!</definedName>
    <definedName name="A_IMPRESIÓN_IM" localSheetId="10">#REF!</definedName>
    <definedName name="A_IMPRESIÓN_IM" localSheetId="8">#REF!</definedName>
    <definedName name="A_impresión_IM" localSheetId="14">#REF!</definedName>
    <definedName name="A_impresión_IM" localSheetId="15">#REF!</definedName>
    <definedName name="A_IMPRESIÓN_IM" localSheetId="5">#REF!</definedName>
    <definedName name="A_IMPRESIÓN_IM" localSheetId="13">#REF!</definedName>
    <definedName name="A_IMPRESIÓN_IM" localSheetId="21">#REF!</definedName>
    <definedName name="A_IMPRESIÓN_IM" localSheetId="2">#REF!</definedName>
    <definedName name="A_IMPRESIÓN_IM" localSheetId="0">#REF!</definedName>
    <definedName name="A_IMPRESIÓN_IM" localSheetId="23">#REF!</definedName>
    <definedName name="A_IMPRESIÓN_IM">#REF!</definedName>
    <definedName name="AB" localSheetId="7">#REF!</definedName>
    <definedName name="AB" localSheetId="9">#REF!</definedName>
    <definedName name="AB" localSheetId="18">#REF!</definedName>
    <definedName name="AB" localSheetId="17">#REF!</definedName>
    <definedName name="AB" localSheetId="10">#REF!</definedName>
    <definedName name="AB" localSheetId="8">#REF!</definedName>
    <definedName name="AB" localSheetId="5">#REF!</definedName>
    <definedName name="AB" localSheetId="13">#REF!</definedName>
    <definedName name="AB" localSheetId="21">#REF!</definedName>
    <definedName name="AB" localSheetId="2">#REF!</definedName>
    <definedName name="AB" localSheetId="0">#REF!</definedName>
    <definedName name="AB" localSheetId="23">#REF!</definedName>
    <definedName name="AB">#REF!</definedName>
    <definedName name="ACPM_y_Fuel_Oil_no_portátiles_2002_2003" localSheetId="7">#REF!</definedName>
    <definedName name="ACPM_y_Fuel_Oil_no_portátiles_2002_2003" localSheetId="9">#REF!</definedName>
    <definedName name="ACPM_y_Fuel_Oil_no_portátiles_2002_2003" localSheetId="18">#REF!</definedName>
    <definedName name="ACPM_y_Fuel_Oil_no_portátiles_2002_2003" localSheetId="17">#REF!</definedName>
    <definedName name="ACPM_y_Fuel_Oil_no_portátiles_2002_2003" localSheetId="10">#REF!</definedName>
    <definedName name="ACPM_y_Fuel_Oil_no_portátiles_2002_2003" localSheetId="8">#REF!</definedName>
    <definedName name="ACPM_y_Fuel_Oil_no_portátiles_2002_2003" localSheetId="5">#REF!</definedName>
    <definedName name="ACPM_y_Fuel_Oil_no_portátiles_2002_2003" localSheetId="13">#REF!</definedName>
    <definedName name="ACPM_y_Fuel_Oil_no_portátiles_2002_2003" localSheetId="21">#REF!</definedName>
    <definedName name="ACPM_y_Fuel_Oil_no_portátiles_2002_2003" localSheetId="2">#REF!</definedName>
    <definedName name="ACPM_y_Fuel_Oil_no_portátiles_2002_2003" localSheetId="0">#REF!</definedName>
    <definedName name="ACPM_y_Fuel_Oil_no_portátiles_2002_2003" localSheetId="23">#REF!</definedName>
    <definedName name="ACPM_y_Fuel_Oil_no_portátiles_2002_2003">#REF!</definedName>
    <definedName name="ACTIVOS" localSheetId="7">'[29]ACT AXAPTA'!$A:$IV</definedName>
    <definedName name="ACTIVOS" localSheetId="9">'[29]ACT AXAPTA'!$A:$IV</definedName>
    <definedName name="ACTIVOS" localSheetId="18">'[29]ACT AXAPTA'!$A:$IV</definedName>
    <definedName name="ACTIVOS" localSheetId="17">'[29]ACT AXAPTA'!$A:$IV</definedName>
    <definedName name="ACTIVOS" localSheetId="10">'[30]ACT AXAPTA'!$A:$IV</definedName>
    <definedName name="ACTIVOS" localSheetId="8">'[30]ACT AXAPTA'!$A:$IV</definedName>
    <definedName name="ACTIVOS" localSheetId="5">'[30]ACT AXAPTA'!$A:$IV</definedName>
    <definedName name="ACTIVOS" localSheetId="13">'[29]ACT AXAPTA'!$A:$IV</definedName>
    <definedName name="ACTIVOS" localSheetId="21">'[31]ACT AXAPTA'!$A:$IV</definedName>
    <definedName name="ACTIVOS" localSheetId="2">'[32]ACT AXAPTA'!$A:$IV</definedName>
    <definedName name="ACTIVOS" localSheetId="0">'[31]ACT AXAPTA'!$A:$IV</definedName>
    <definedName name="ACTIVOS" localSheetId="3">'[33]ACT AXAPTA'!$A:$IV</definedName>
    <definedName name="ACTIVOS">'[33]ACT AXAPTA'!$A:$IV</definedName>
    <definedName name="ACUE" localSheetId="23">#REF!</definedName>
    <definedName name="ACUE">#REF!</definedName>
    <definedName name="AFac.p" localSheetId="7">#REF!</definedName>
    <definedName name="AFac.p" localSheetId="9">#REF!</definedName>
    <definedName name="AFac.p" localSheetId="18">#REF!</definedName>
    <definedName name="AFac.p" localSheetId="17">#REF!</definedName>
    <definedName name="AFac.p" localSheetId="10">#REF!</definedName>
    <definedName name="AFac.p" localSheetId="8">#REF!</definedName>
    <definedName name="AFac.p" localSheetId="5">#REF!</definedName>
    <definedName name="AFac.p" localSheetId="13">#REF!</definedName>
    <definedName name="AFac.p" localSheetId="21">#REF!</definedName>
    <definedName name="AFac.p" localSheetId="2">#REF!</definedName>
    <definedName name="AFac.p" localSheetId="0">#REF!</definedName>
    <definedName name="AFac.p" localSheetId="23">#REF!</definedName>
    <definedName name="AFac.p">#REF!</definedName>
    <definedName name="ANALISIS" localSheetId="23">#REF!</definedName>
    <definedName name="ANALISIS">#REF!</definedName>
    <definedName name="APac.c" localSheetId="7">#REF!</definedName>
    <definedName name="APac.c" localSheetId="9">#REF!</definedName>
    <definedName name="APac.c" localSheetId="18">#REF!</definedName>
    <definedName name="APac.c" localSheetId="17">#REF!</definedName>
    <definedName name="APac.c" localSheetId="10">#REF!</definedName>
    <definedName name="APac.c" localSheetId="8">#REF!</definedName>
    <definedName name="APac.c" localSheetId="5">#REF!</definedName>
    <definedName name="APac.c" localSheetId="13">#REF!</definedName>
    <definedName name="APac.c" localSheetId="2">#REF!</definedName>
    <definedName name="APac.c" localSheetId="0">#REF!</definedName>
    <definedName name="APac.c" localSheetId="23">#REF!</definedName>
    <definedName name="APac.c">#REF!</definedName>
    <definedName name="APac.c2002" localSheetId="7">#REF!</definedName>
    <definedName name="APac.c2002" localSheetId="9">#REF!</definedName>
    <definedName name="APac.c2002" localSheetId="18">#REF!</definedName>
    <definedName name="APac.c2002" localSheetId="17">#REF!</definedName>
    <definedName name="APac.c2002" localSheetId="10">#REF!</definedName>
    <definedName name="APac.c2002" localSheetId="8">#REF!</definedName>
    <definedName name="APac.c2002" localSheetId="5">#REF!</definedName>
    <definedName name="APac.c2002" localSheetId="13">#REF!</definedName>
    <definedName name="APac.c2002" localSheetId="2">#REF!</definedName>
    <definedName name="APac.c2002" localSheetId="0">#REF!</definedName>
    <definedName name="APac.c2002" localSheetId="23">#REF!</definedName>
    <definedName name="APac.c2002">#REF!</definedName>
    <definedName name="APac.c2003" localSheetId="7">#REF!</definedName>
    <definedName name="APac.c2003" localSheetId="9">#REF!</definedName>
    <definedName name="APac.c2003" localSheetId="18">#REF!</definedName>
    <definedName name="APac.c2003" localSheetId="17">#REF!</definedName>
    <definedName name="APac.c2003" localSheetId="10">#REF!</definedName>
    <definedName name="APac.c2003" localSheetId="8">#REF!</definedName>
    <definedName name="APac.c2003" localSheetId="5">#REF!</definedName>
    <definedName name="APac.c2003" localSheetId="13">#REF!</definedName>
    <definedName name="APac.c2003" localSheetId="2">#REF!</definedName>
    <definedName name="APac.c2003" localSheetId="0">#REF!</definedName>
    <definedName name="APac.c2003" localSheetId="23">#REF!</definedName>
    <definedName name="APac.c2003">#REF!</definedName>
    <definedName name="APac.p" localSheetId="7">#REF!</definedName>
    <definedName name="APac.p" localSheetId="9">#REF!</definedName>
    <definedName name="APac.p" localSheetId="18">#REF!</definedName>
    <definedName name="APac.p" localSheetId="17">#REF!</definedName>
    <definedName name="APac.p" localSheetId="10">#REF!</definedName>
    <definedName name="APac.p" localSheetId="8">#REF!</definedName>
    <definedName name="APac.p" localSheetId="5">#REF!</definedName>
    <definedName name="APac.p" localSheetId="13">#REF!</definedName>
    <definedName name="APac.p" localSheetId="2">#REF!</definedName>
    <definedName name="APac.p" localSheetId="0">#REF!</definedName>
    <definedName name="APac.p" localSheetId="23">#REF!</definedName>
    <definedName name="APac.p">#REF!</definedName>
    <definedName name="apu" localSheetId="23">#REF!</definedName>
    <definedName name="apu">#REF!</definedName>
    <definedName name="apundcndo" localSheetId="23">#REF!</definedName>
    <definedName name="apundcndo">#REF!</definedName>
    <definedName name="Área_de_Cantidades" localSheetId="23">#REF!</definedName>
    <definedName name="Área_de_Cantidades">#REF!</definedName>
    <definedName name="_xlnm.Print_Area" localSheetId="7">'CERR. POZO BOMBEO 1'!$A$1:$K$46</definedName>
    <definedName name="_xlnm.Print_Area" localSheetId="9">'CERR. POZO BOMBEO 2'!$A$1:$K$46</definedName>
    <definedName name="_xlnm.Print_Area" localSheetId="18">'CERR. POZO BOMBEO BATALLON'!$A$1:$K$37</definedName>
    <definedName name="_xlnm.Print_Area" localSheetId="17">'CERR. POZO BOMBEO SENA'!$A$1:$K$37</definedName>
    <definedName name="_xlnm.Print_Area" localSheetId="10">'CERRAMIENTO POZO BOMBEO'!$A$1:$K$46</definedName>
    <definedName name="_xlnm.Print_Area" localSheetId="8">'CERRAMIENTO POZO BOMBEO 1'!$A$1:$K$46</definedName>
    <definedName name="_xlnm.Print_Area" localSheetId="14">'COMPONENTE AMB SENA'!$A$1:$G$15</definedName>
    <definedName name="_xlnm.Print_Area" localSheetId="15">'COMPONENTE SOCIAL SENA'!$A$1:$G$17</definedName>
    <definedName name="_xlnm.Print_Area" localSheetId="5">'CONST CASETA'!$A$1:$K$67</definedName>
    <definedName name="_xlnm.Print_Area" localSheetId="13">'CONST CASETA SENA'!$A$1:$K$88</definedName>
    <definedName name="_xlnm.Print_Area" localSheetId="12">'ELECTRICA BAT POZO N2'!$A$1:$F$67</definedName>
    <definedName name="_xlnm.Print_Area" localSheetId="11">'ELECTRICA SENA POZO N1'!$A$1:$F$90</definedName>
    <definedName name="_xlnm.Print_Area" localSheetId="21">'EMPALMES '!$A$1:$K$32</definedName>
    <definedName name="_xlnm.Print_Area" localSheetId="6">'EQUIP POZO BATALLON'!$A$1:$K$57</definedName>
    <definedName name="_xlnm.Print_Area" localSheetId="4">'EQUIP POZO SENA'!$A$1:$K$57</definedName>
    <definedName name="_xlnm.Print_Area" localSheetId="2">'LINEA IMP'!$A$1:$K$81</definedName>
    <definedName name="_xlnm.Print_Area" localSheetId="0">'LINEA IMP '!$A$1:$K$89</definedName>
    <definedName name="_xlnm.Print_Area" localSheetId="20">'PRES ELECTRICO BAT POZO BAT'!$A$1:$F$47</definedName>
    <definedName name="_xlnm.Print_Area" localSheetId="16">'PRESUPUESTO SISO'!$A$1:$H$31</definedName>
    <definedName name="_xlnm.Print_Area" localSheetId="3">PTAP!$A$1:$K$53</definedName>
    <definedName name="_xlnm.Print_Area" localSheetId="1">RESUMEN!$A$1:$J$23</definedName>
    <definedName name="_xlnm.Print_Area" localSheetId="23">'RESUMEN (2)'!$A$1:$K$25</definedName>
    <definedName name="_xlnm.Print_Area">#REF!</definedName>
    <definedName name="AVal.c" localSheetId="7">#REF!</definedName>
    <definedName name="AVal.c" localSheetId="9">#REF!</definedName>
    <definedName name="AVal.c" localSheetId="18">#REF!</definedName>
    <definedName name="AVal.c" localSheetId="17">#REF!</definedName>
    <definedName name="AVal.c" localSheetId="10">#REF!</definedName>
    <definedName name="AVal.c" localSheetId="8">#REF!</definedName>
    <definedName name="AVal.c" localSheetId="5">#REF!</definedName>
    <definedName name="AVal.c" localSheetId="13">#REF!</definedName>
    <definedName name="AVal.c" localSheetId="21">#REF!</definedName>
    <definedName name="AVal.c" localSheetId="2">#REF!</definedName>
    <definedName name="AVal.c" localSheetId="0">#REF!</definedName>
    <definedName name="AVal.c" localSheetId="23">#REF!</definedName>
    <definedName name="AVal.c">#REF!</definedName>
    <definedName name="AVal.c2002" localSheetId="7">#REF!</definedName>
    <definedName name="AVal.c2002" localSheetId="9">#REF!</definedName>
    <definedName name="AVal.c2002" localSheetId="18">#REF!</definedName>
    <definedName name="AVal.c2002" localSheetId="17">#REF!</definedName>
    <definedName name="AVal.c2002" localSheetId="10">#REF!</definedName>
    <definedName name="AVal.c2002" localSheetId="8">#REF!</definedName>
    <definedName name="AVal.c2002" localSheetId="5">#REF!</definedName>
    <definedName name="AVal.c2002" localSheetId="13">#REF!</definedName>
    <definedName name="AVal.c2002" localSheetId="21">#REF!</definedName>
    <definedName name="AVal.c2002" localSheetId="2">#REF!</definedName>
    <definedName name="AVal.c2002" localSheetId="0">#REF!</definedName>
    <definedName name="AVal.c2002" localSheetId="23">#REF!</definedName>
    <definedName name="AVal.c2002">#REF!</definedName>
    <definedName name="AVal.c2003" localSheetId="7">#REF!</definedName>
    <definedName name="AVal.c2003" localSheetId="9">#REF!</definedName>
    <definedName name="AVal.c2003" localSheetId="18">#REF!</definedName>
    <definedName name="AVal.c2003" localSheetId="17">#REF!</definedName>
    <definedName name="AVal.c2003" localSheetId="10">#REF!</definedName>
    <definedName name="AVal.c2003" localSheetId="8">#REF!</definedName>
    <definedName name="AVal.c2003" localSheetId="5">#REF!</definedName>
    <definedName name="AVal.c2003" localSheetId="13">#REF!</definedName>
    <definedName name="AVal.c2003" localSheetId="2">#REF!</definedName>
    <definedName name="AVal.c2003" localSheetId="0">#REF!</definedName>
    <definedName name="AVal.c2003" localSheetId="23">#REF!</definedName>
    <definedName name="AVal.c2003">#REF!</definedName>
    <definedName name="AVal.p" localSheetId="7">#REF!</definedName>
    <definedName name="AVal.p" localSheetId="9">#REF!</definedName>
    <definedName name="AVal.p" localSheetId="18">#REF!</definedName>
    <definedName name="AVal.p" localSheetId="17">#REF!</definedName>
    <definedName name="AVal.p" localSheetId="10">#REF!</definedName>
    <definedName name="AVal.p" localSheetId="8">#REF!</definedName>
    <definedName name="AVal.p" localSheetId="5">#REF!</definedName>
    <definedName name="AVal.p" localSheetId="13">#REF!</definedName>
    <definedName name="AVal.p" localSheetId="2">#REF!</definedName>
    <definedName name="AVal.p" localSheetId="0">#REF!</definedName>
    <definedName name="AVal.p" localSheetId="23">#REF!</definedName>
    <definedName name="AVal.p">#REF!</definedName>
    <definedName name="B">#N/A</definedName>
    <definedName name="Base_datos_IM" localSheetId="23">#REF!</definedName>
    <definedName name="Base_datos_IM">#REF!</definedName>
    <definedName name="_xlnm.Database" localSheetId="8">#REF!</definedName>
    <definedName name="_xlnm.Database" localSheetId="21">#REF!</definedName>
    <definedName name="_xlnm.Database" localSheetId="6">#REF!</definedName>
    <definedName name="_xlnm.Database" localSheetId="4">#REF!</definedName>
    <definedName name="_xlnm.Database" localSheetId="3">#REF!</definedName>
    <definedName name="_xlnm.Database" localSheetId="23">#REF!</definedName>
    <definedName name="_xlnm.Database">#REF!</definedName>
    <definedName name="BASICOS" localSheetId="7">#REF!</definedName>
    <definedName name="BASICOS" localSheetId="9">#REF!</definedName>
    <definedName name="BASICOS" localSheetId="18">#REF!</definedName>
    <definedName name="BASICOS" localSheetId="17">#REF!</definedName>
    <definedName name="BASICOS" localSheetId="10">#REF!</definedName>
    <definedName name="BASICOS" localSheetId="8">#REF!</definedName>
    <definedName name="BASICOS" localSheetId="5">#REF!</definedName>
    <definedName name="BASICOS" localSheetId="13">#REF!</definedName>
    <definedName name="BASICOS" localSheetId="2">#REF!</definedName>
    <definedName name="BASICOS" localSheetId="0">#REF!</definedName>
    <definedName name="BASICOS" localSheetId="23">#REF!</definedName>
    <definedName name="BASICOS">#REF!</definedName>
    <definedName name="bd" localSheetId="7">#REF!</definedName>
    <definedName name="bd" localSheetId="9">#REF!</definedName>
    <definedName name="bd" localSheetId="18">#REF!</definedName>
    <definedName name="bd" localSheetId="17">#REF!</definedName>
    <definedName name="bd" localSheetId="10">#REF!</definedName>
    <definedName name="bd" localSheetId="8">#REF!</definedName>
    <definedName name="bd" localSheetId="5">#REF!</definedName>
    <definedName name="bd" localSheetId="13">#REF!</definedName>
    <definedName name="bd" localSheetId="2">#REF!</definedName>
    <definedName name="bd" localSheetId="0">#REF!</definedName>
    <definedName name="bd" localSheetId="23">#REF!</definedName>
    <definedName name="bd">#REF!</definedName>
    <definedName name="BORDE1" localSheetId="23">'[1]APU PVC'!#REF!</definedName>
    <definedName name="BORDE1">'[1]APU PVC'!#REF!</definedName>
    <definedName name="BORDE2" localSheetId="23">'[1]APU PVC'!#REF!</definedName>
    <definedName name="BORDE2">'[1]APU PVC'!#REF!</definedName>
    <definedName name="BORDE3" localSheetId="23">#REF!</definedName>
    <definedName name="BORDE3">#REF!</definedName>
    <definedName name="BuiltIn_Print_Area" localSheetId="7">#REF!</definedName>
    <definedName name="BuiltIn_Print_Area" localSheetId="9">#REF!</definedName>
    <definedName name="BuiltIn_Print_Area" localSheetId="18">#REF!</definedName>
    <definedName name="BuiltIn_Print_Area" localSheetId="17">#REF!</definedName>
    <definedName name="BuiltIn_Print_Area" localSheetId="10">#REF!</definedName>
    <definedName name="BuiltIn_Print_Area" localSheetId="8">#REF!</definedName>
    <definedName name="BuiltIn_Print_Area" localSheetId="14">#REF!</definedName>
    <definedName name="BuiltIn_Print_Area" localSheetId="15">#REF!</definedName>
    <definedName name="BuiltIn_Print_Area" localSheetId="5">#REF!</definedName>
    <definedName name="BuiltIn_Print_Area" localSheetId="13">#REF!</definedName>
    <definedName name="BuiltIn_Print_Area" localSheetId="21">#REF!</definedName>
    <definedName name="BuiltIn_Print_Area" localSheetId="2">#REF!</definedName>
    <definedName name="BuiltIn_Print_Area" localSheetId="0">#REF!</definedName>
    <definedName name="BuiltIn_Print_Area" localSheetId="23">#REF!</definedName>
    <definedName name="BuiltIn_Print_Area">#REF!</definedName>
    <definedName name="BuiltIn_Print_Area___0" localSheetId="23">#REF!</definedName>
    <definedName name="BuiltIn_Print_Area___0">#REF!</definedName>
    <definedName name="BuiltIn_Print_Area___0___0" localSheetId="23">#REF!</definedName>
    <definedName name="BuiltIn_Print_Area___0___0">#REF!</definedName>
    <definedName name="BuiltIn_Print_Area___0___0___0" localSheetId="23">#REF!</definedName>
    <definedName name="BuiltIn_Print_Area___0___0___0">#REF!</definedName>
    <definedName name="BuiltIn_Print_Titles" localSheetId="23">#REF!</definedName>
    <definedName name="BuiltIn_Print_Titles">#REF!</definedName>
    <definedName name="C_">#N/A</definedName>
    <definedName name="CA" localSheetId="7">[16]ValidacionPuc!#REF!</definedName>
    <definedName name="CA" localSheetId="9">[16]ValidacionPuc!#REF!</definedName>
    <definedName name="CA" localSheetId="18">[16]ValidacionPuc!#REF!</definedName>
    <definedName name="CA" localSheetId="17">[16]ValidacionPuc!#REF!</definedName>
    <definedName name="CA" localSheetId="10">[16]ValidacionPuc!#REF!</definedName>
    <definedName name="CA" localSheetId="8">[16]ValidacionPuc!#REF!</definedName>
    <definedName name="CA" localSheetId="5">[16]ValidacionPuc!#REF!</definedName>
    <definedName name="CA" localSheetId="13">[16]ValidacionPuc!#REF!</definedName>
    <definedName name="CA" localSheetId="21">[16]ValidacionPuc!#REF!</definedName>
    <definedName name="CA" localSheetId="2">[17]ValidacionPuc!#REF!</definedName>
    <definedName name="CA" localSheetId="0">[16]ValidacionPuc!#REF!</definedName>
    <definedName name="CA" localSheetId="23">[16]ValidacionPuc!#REF!</definedName>
    <definedName name="CA">[18]ValidacionPuc!#REF!</definedName>
    <definedName name="Cab" localSheetId="7">#REF!</definedName>
    <definedName name="Cab" localSheetId="9">#REF!</definedName>
    <definedName name="Cab" localSheetId="18">#REF!</definedName>
    <definedName name="Cab" localSheetId="17">#REF!</definedName>
    <definedName name="Cab" localSheetId="10">#REF!</definedName>
    <definedName name="Cab" localSheetId="8">#REF!</definedName>
    <definedName name="Cab" localSheetId="5">#REF!</definedName>
    <definedName name="Cab" localSheetId="13">#REF!</definedName>
    <definedName name="Cab" localSheetId="21">#REF!</definedName>
    <definedName name="Cab" localSheetId="2">#REF!</definedName>
    <definedName name="Cab" localSheetId="0">#REF!</definedName>
    <definedName name="Cab" localSheetId="23">#REF!</definedName>
    <definedName name="Cab">#REF!</definedName>
    <definedName name="cata" localSheetId="23">'[34]APU PVC'!#REF!</definedName>
    <definedName name="cata">'[34]APU PVC'!#REF!</definedName>
    <definedName name="CATotal2003" localSheetId="7">[16]ValidacionPuc!#REF!</definedName>
    <definedName name="CATotal2003" localSheetId="9">[16]ValidacionPuc!#REF!</definedName>
    <definedName name="CATotal2003" localSheetId="18">[16]ValidacionPuc!#REF!</definedName>
    <definedName name="CATotal2003" localSheetId="17">[16]ValidacionPuc!#REF!</definedName>
    <definedName name="CATotal2003" localSheetId="10">[16]ValidacionPuc!#REF!</definedName>
    <definedName name="CATotal2003" localSheetId="8">[16]ValidacionPuc!#REF!</definedName>
    <definedName name="CATotal2003" localSheetId="5">[16]ValidacionPuc!#REF!</definedName>
    <definedName name="CATotal2003" localSheetId="13">[16]ValidacionPuc!#REF!</definedName>
    <definedName name="CATotal2003" localSheetId="21">[16]ValidacionPuc!#REF!</definedName>
    <definedName name="CATotal2003" localSheetId="2">[17]ValidacionPuc!#REF!</definedName>
    <definedName name="CATotal2003" localSheetId="0">[16]ValidacionPuc!#REF!</definedName>
    <definedName name="CATotal2003" localSheetId="23">[16]ValidacionPuc!#REF!</definedName>
    <definedName name="CATotal2003">[18]ValidacionPuc!#REF!</definedName>
    <definedName name="CEac" localSheetId="7">#REF!</definedName>
    <definedName name="CEac" localSheetId="9">#REF!</definedName>
    <definedName name="CEac" localSheetId="18">#REF!</definedName>
    <definedName name="CEac" localSheetId="17">#REF!</definedName>
    <definedName name="CEac" localSheetId="10">#REF!</definedName>
    <definedName name="CEac" localSheetId="8">#REF!</definedName>
    <definedName name="CEac" localSheetId="5">#REF!</definedName>
    <definedName name="CEac" localSheetId="13">#REF!</definedName>
    <definedName name="CEac" localSheetId="21">#REF!</definedName>
    <definedName name="CEac" localSheetId="2">#REF!</definedName>
    <definedName name="CEac" localSheetId="0">#REF!</definedName>
    <definedName name="CEac" localSheetId="23">#REF!</definedName>
    <definedName name="CEac">#REF!</definedName>
    <definedName name="CEal" localSheetId="7">#REF!</definedName>
    <definedName name="CEal" localSheetId="9">#REF!</definedName>
    <definedName name="CEal" localSheetId="18">#REF!</definedName>
    <definedName name="CEal" localSheetId="17">#REF!</definedName>
    <definedName name="CEal" localSheetId="10">#REF!</definedName>
    <definedName name="CEal" localSheetId="8">#REF!</definedName>
    <definedName name="CEal" localSheetId="5">#REF!</definedName>
    <definedName name="CEal" localSheetId="13">#REF!</definedName>
    <definedName name="CEal" localSheetId="21">#REF!</definedName>
    <definedName name="CEal" localSheetId="2">#REF!</definedName>
    <definedName name="CEal" localSheetId="0">#REF!</definedName>
    <definedName name="CEal" localSheetId="23">#REF!</definedName>
    <definedName name="CEal">#REF!</definedName>
    <definedName name="CEopo" localSheetId="7">#REF!</definedName>
    <definedName name="CEopo" localSheetId="9">#REF!</definedName>
    <definedName name="CEopo" localSheetId="18">#REF!</definedName>
    <definedName name="CEopo" localSheetId="17">#REF!</definedName>
    <definedName name="CEopo" localSheetId="10">#REF!</definedName>
    <definedName name="CEopo" localSheetId="8">#REF!</definedName>
    <definedName name="CEopo" localSheetId="5">#REF!</definedName>
    <definedName name="CEopo" localSheetId="13">#REF!</definedName>
    <definedName name="CEopo" localSheetId="21">#REF!</definedName>
    <definedName name="CEopo" localSheetId="2">#REF!</definedName>
    <definedName name="CEopo" localSheetId="0">#REF!</definedName>
    <definedName name="CEopo" localSheetId="23">#REF!</definedName>
    <definedName name="CEopo">#REF!</definedName>
    <definedName name="CIQac" localSheetId="7">#REF!</definedName>
    <definedName name="CIQac" localSheetId="9">#REF!</definedName>
    <definedName name="CIQac" localSheetId="18">#REF!</definedName>
    <definedName name="CIQac" localSheetId="17">#REF!</definedName>
    <definedName name="CIQac" localSheetId="10">#REF!</definedName>
    <definedName name="CIQac" localSheetId="8">#REF!</definedName>
    <definedName name="CIQac" localSheetId="5">#REF!</definedName>
    <definedName name="CIQac" localSheetId="13">#REF!</definedName>
    <definedName name="CIQac" localSheetId="2">#REF!</definedName>
    <definedName name="CIQac" localSheetId="0">#REF!</definedName>
    <definedName name="CIQac" localSheetId="23">#REF!</definedName>
    <definedName name="CIQac">#REF!</definedName>
    <definedName name="Cll_4N__15_AE_40_San_Eduardo_II_Etapa._Tel_750372._Cúcuta_Colombia." localSheetId="10">'[35]INFOR. GENERAL'!#REF!</definedName>
    <definedName name="Cll_4N__15_AE_40_San_Eduardo_II_Etapa._Tel_750372._Cúcuta_Colombia." localSheetId="8">'[35]INFOR. GENERAL'!#REF!</definedName>
    <definedName name="Cll_4N__15_AE_40_San_Eduardo_II_Etapa._Tel_750372._Cúcuta_Colombia." localSheetId="21">'[35]INFOR. GENERAL'!#REF!</definedName>
    <definedName name="Cll_4N__15_AE_40_San_Eduardo_II_Etapa._Tel_750372._Cúcuta_Colombia." localSheetId="23">'[35]INFOR. GENERAL'!#REF!</definedName>
    <definedName name="Cll_4N__15_AE_40_San_Eduardo_II_Etapa._Tel_750372._Cúcuta_Colombia.">'[35]INFOR. GENERAL'!#REF!</definedName>
    <definedName name="CMAac" localSheetId="7">#REF!</definedName>
    <definedName name="CMAac" localSheetId="9">#REF!</definedName>
    <definedName name="CMAac" localSheetId="18">#REF!</definedName>
    <definedName name="CMAac" localSheetId="17">#REF!</definedName>
    <definedName name="CMAac" localSheetId="10">#REF!</definedName>
    <definedName name="CMAac" localSheetId="8">#REF!</definedName>
    <definedName name="CMAac" localSheetId="5">#REF!</definedName>
    <definedName name="CMAac" localSheetId="13">#REF!</definedName>
    <definedName name="CMAac" localSheetId="21">#REF!</definedName>
    <definedName name="CMAac" localSheetId="2">#REF!</definedName>
    <definedName name="CMAac" localSheetId="0">#REF!</definedName>
    <definedName name="CMAac" localSheetId="23">#REF!</definedName>
    <definedName name="CMAac">#REF!</definedName>
    <definedName name="CMAac2" localSheetId="7">#REF!</definedName>
    <definedName name="CMAac2" localSheetId="9">#REF!</definedName>
    <definedName name="CMAac2" localSheetId="18">#REF!</definedName>
    <definedName name="CMAac2" localSheetId="17">#REF!</definedName>
    <definedName name="CMAac2" localSheetId="10">#REF!</definedName>
    <definedName name="CMAac2" localSheetId="8">#REF!</definedName>
    <definedName name="CMAac2" localSheetId="5">#REF!</definedName>
    <definedName name="CMAac2" localSheetId="13">#REF!</definedName>
    <definedName name="CMAac2" localSheetId="21">#REF!</definedName>
    <definedName name="CMAac2" localSheetId="2">#REF!</definedName>
    <definedName name="CMAac2" localSheetId="0">#REF!</definedName>
    <definedName name="CMAac2" localSheetId="23">#REF!</definedName>
    <definedName name="CMAac2">#REF!</definedName>
    <definedName name="CMAacDef" localSheetId="7">#REF!</definedName>
    <definedName name="CMAacDef" localSheetId="9">#REF!</definedName>
    <definedName name="CMAacDef" localSheetId="18">#REF!</definedName>
    <definedName name="CMAacDef" localSheetId="17">#REF!</definedName>
    <definedName name="CMAacDef" localSheetId="10">#REF!</definedName>
    <definedName name="CMAacDef" localSheetId="8">#REF!</definedName>
    <definedName name="CMAacDef" localSheetId="5">#REF!</definedName>
    <definedName name="CMAacDef" localSheetId="13">#REF!</definedName>
    <definedName name="CMAacDef" localSheetId="21">#REF!</definedName>
    <definedName name="CMAacDef" localSheetId="2">#REF!</definedName>
    <definedName name="CMAacDef" localSheetId="0">#REF!</definedName>
    <definedName name="CMAacDef" localSheetId="23">#REF!</definedName>
    <definedName name="CMAacDef">#REF!</definedName>
    <definedName name="CMAal" localSheetId="7">#REF!</definedName>
    <definedName name="CMAal" localSheetId="9">#REF!</definedName>
    <definedName name="CMAal" localSheetId="18">#REF!</definedName>
    <definedName name="CMAal" localSheetId="17">#REF!</definedName>
    <definedName name="CMAal" localSheetId="10">#REF!</definedName>
    <definedName name="CMAal" localSheetId="8">#REF!</definedName>
    <definedName name="CMAal" localSheetId="5">#REF!</definedName>
    <definedName name="CMAal" localSheetId="13">#REF!</definedName>
    <definedName name="CMAal" localSheetId="2">#REF!</definedName>
    <definedName name="CMAal" localSheetId="0">#REF!</definedName>
    <definedName name="CMAal" localSheetId="23">#REF!</definedName>
    <definedName name="CMAal">#REF!</definedName>
    <definedName name="CMAal2" localSheetId="7">#REF!</definedName>
    <definedName name="CMAal2" localSheetId="9">#REF!</definedName>
    <definedName name="CMAal2" localSheetId="18">#REF!</definedName>
    <definedName name="CMAal2" localSheetId="17">#REF!</definedName>
    <definedName name="CMAal2" localSheetId="10">#REF!</definedName>
    <definedName name="CMAal2" localSheetId="8">#REF!</definedName>
    <definedName name="CMAal2" localSheetId="5">#REF!</definedName>
    <definedName name="CMAal2" localSheetId="13">#REF!</definedName>
    <definedName name="CMAal2" localSheetId="2">#REF!</definedName>
    <definedName name="CMAal2" localSheetId="0">#REF!</definedName>
    <definedName name="CMAal2" localSheetId="23">#REF!</definedName>
    <definedName name="CMAal2">#REF!</definedName>
    <definedName name="CMAalDef" localSheetId="7">#REF!</definedName>
    <definedName name="CMAalDef" localSheetId="9">#REF!</definedName>
    <definedName name="CMAalDef" localSheetId="18">#REF!</definedName>
    <definedName name="CMAalDef" localSheetId="17">#REF!</definedName>
    <definedName name="CMAalDef" localSheetId="10">#REF!</definedName>
    <definedName name="CMAalDef" localSheetId="8">#REF!</definedName>
    <definedName name="CMAalDef" localSheetId="5">#REF!</definedName>
    <definedName name="CMAalDef" localSheetId="13">#REF!</definedName>
    <definedName name="CMAalDef" localSheetId="2">#REF!</definedName>
    <definedName name="CMAalDef" localSheetId="0">#REF!</definedName>
    <definedName name="CMAalDef" localSheetId="23">#REF!</definedName>
    <definedName name="CMAalDef">#REF!</definedName>
    <definedName name="CMApuc" localSheetId="7">[16]ValidacionPuc!#REF!</definedName>
    <definedName name="CMApuc" localSheetId="9">[16]ValidacionPuc!#REF!</definedName>
    <definedName name="CMApuc" localSheetId="18">[16]ValidacionPuc!#REF!</definedName>
    <definedName name="CMApuc" localSheetId="17">[16]ValidacionPuc!#REF!</definedName>
    <definedName name="CMApuc" localSheetId="10">[16]ValidacionPuc!#REF!</definedName>
    <definedName name="CMApuc" localSheetId="8">[16]ValidacionPuc!#REF!</definedName>
    <definedName name="CMApuc" localSheetId="5">[16]ValidacionPuc!#REF!</definedName>
    <definedName name="CMApuc" localSheetId="13">[16]ValidacionPuc!#REF!</definedName>
    <definedName name="CMApuc" localSheetId="21">[16]ValidacionPuc!#REF!</definedName>
    <definedName name="CMApuc" localSheetId="2">[17]ValidacionPuc!#REF!</definedName>
    <definedName name="CMApuc" localSheetId="0">[16]ValidacionPuc!#REF!</definedName>
    <definedName name="CMApuc" localSheetId="23">[16]ValidacionPuc!#REF!</definedName>
    <definedName name="CMApuc">[18]ValidacionPuc!#REF!</definedName>
    <definedName name="CMArefAc1" localSheetId="7">[16]ValidacionPuc!#REF!</definedName>
    <definedName name="CMArefAc1" localSheetId="9">[16]ValidacionPuc!#REF!</definedName>
    <definedName name="CMArefAc1" localSheetId="18">[16]ValidacionPuc!#REF!</definedName>
    <definedName name="CMArefAc1" localSheetId="17">[16]ValidacionPuc!#REF!</definedName>
    <definedName name="CMArefAc1" localSheetId="10">[16]ValidacionPuc!#REF!</definedName>
    <definedName name="CMArefAc1" localSheetId="8">[16]ValidacionPuc!#REF!</definedName>
    <definedName name="CMArefAc1" localSheetId="5">[16]ValidacionPuc!#REF!</definedName>
    <definedName name="CMArefAc1" localSheetId="13">[16]ValidacionPuc!#REF!</definedName>
    <definedName name="CMArefAc1" localSheetId="21">[16]ValidacionPuc!#REF!</definedName>
    <definedName name="CMArefAc1" localSheetId="2">[17]ValidacionPuc!#REF!</definedName>
    <definedName name="CMArefAc1" localSheetId="0">[16]ValidacionPuc!#REF!</definedName>
    <definedName name="CMArefAc1" localSheetId="23">[16]ValidacionPuc!#REF!</definedName>
    <definedName name="CMArefAc1">[18]ValidacionPuc!#REF!</definedName>
    <definedName name="CMI" localSheetId="7">[25]CMI!$C$23</definedName>
    <definedName name="CMI" localSheetId="9">[25]CMI!$C$23</definedName>
    <definedName name="CMI" localSheetId="18">[25]CMI!$C$23</definedName>
    <definedName name="CMI" localSheetId="17">[25]CMI!$C$23</definedName>
    <definedName name="CMI" localSheetId="10">[25]CMI!$C$23</definedName>
    <definedName name="CMI" localSheetId="8">[25]CMI!$C$23</definedName>
    <definedName name="CMI" localSheetId="5">[25]CMI!$C$23</definedName>
    <definedName name="CMI" localSheetId="13">[25]CMI!$C$23</definedName>
    <definedName name="CMI" localSheetId="21">[26]CMI!$C$23</definedName>
    <definedName name="CMI" localSheetId="2">[27]CMI!$C$23</definedName>
    <definedName name="CMI" localSheetId="0">[26]CMI!$C$23</definedName>
    <definedName name="CMI" localSheetId="3">[28]CMI!$C$23</definedName>
    <definedName name="CMI">[28]CMI!$C$23</definedName>
    <definedName name="CMIac" localSheetId="7">[16]CMIcalculo!$E$15</definedName>
    <definedName name="CMIac" localSheetId="9">[16]CMIcalculo!$E$15</definedName>
    <definedName name="CMIac" localSheetId="18">[16]CMIcalculo!$E$15</definedName>
    <definedName name="CMIac" localSheetId="17">[16]CMIcalculo!$E$15</definedName>
    <definedName name="CMIac" localSheetId="10">[16]CMIcalculo!$E$15</definedName>
    <definedName name="CMIac" localSheetId="8">[16]CMIcalculo!$E$15</definedName>
    <definedName name="CMIac" localSheetId="5">[16]CMIcalculo!$E$15</definedName>
    <definedName name="CMIac" localSheetId="13">[16]CMIcalculo!$E$15</definedName>
    <definedName name="CMIac" localSheetId="21">[16]CMIcalculo!$E$15</definedName>
    <definedName name="CMIac" localSheetId="2">[17]CMIcalculo!$E$15</definedName>
    <definedName name="CMIac" localSheetId="0">[16]CMIcalculo!$E$15</definedName>
    <definedName name="CMIac" localSheetId="3">[18]CMIcalculo!$E$15</definedName>
    <definedName name="CMIac">[18]CMIcalculo!$E$15</definedName>
    <definedName name="CMIac2" localSheetId="7">#REF!</definedName>
    <definedName name="CMIac2" localSheetId="9">#REF!</definedName>
    <definedName name="CMIac2" localSheetId="18">#REF!</definedName>
    <definedName name="CMIac2" localSheetId="17">#REF!</definedName>
    <definedName name="CMIac2" localSheetId="10">#REF!</definedName>
    <definedName name="CMIac2" localSheetId="8">#REF!</definedName>
    <definedName name="CMIac2" localSheetId="5">#REF!</definedName>
    <definedName name="CMIac2" localSheetId="13">#REF!</definedName>
    <definedName name="CMIac2" localSheetId="21">#REF!</definedName>
    <definedName name="CMIac2" localSheetId="2">#REF!</definedName>
    <definedName name="CMIac2" localSheetId="0">#REF!</definedName>
    <definedName name="CMIac2" localSheetId="23">#REF!</definedName>
    <definedName name="CMIac2">#REF!</definedName>
    <definedName name="CMIac3" localSheetId="7">#REF!</definedName>
    <definedName name="CMIac3" localSheetId="9">#REF!</definedName>
    <definedName name="CMIac3" localSheetId="18">#REF!</definedName>
    <definedName name="CMIac3" localSheetId="17">#REF!</definedName>
    <definedName name="CMIac3" localSheetId="10">#REF!</definedName>
    <definedName name="CMIac3" localSheetId="8">#REF!</definedName>
    <definedName name="CMIac3" localSheetId="5">#REF!</definedName>
    <definedName name="CMIac3" localSheetId="13">#REF!</definedName>
    <definedName name="CMIac3" localSheetId="21">#REF!</definedName>
    <definedName name="CMIac3" localSheetId="2">#REF!</definedName>
    <definedName name="CMIac3" localSheetId="0">#REF!</definedName>
    <definedName name="CMIac3" localSheetId="23">#REF!</definedName>
    <definedName name="CMIac3">#REF!</definedName>
    <definedName name="CMIacDef" localSheetId="7">#REF!</definedName>
    <definedName name="CMIacDef" localSheetId="9">#REF!</definedName>
    <definedName name="CMIacDef" localSheetId="18">#REF!</definedName>
    <definedName name="CMIacDef" localSheetId="17">#REF!</definedName>
    <definedName name="CMIacDef" localSheetId="10">#REF!</definedName>
    <definedName name="CMIacDef" localSheetId="8">#REF!</definedName>
    <definedName name="CMIacDef" localSheetId="5">#REF!</definedName>
    <definedName name="CMIacDef" localSheetId="13">#REF!</definedName>
    <definedName name="CMIacDef" localSheetId="21">#REF!</definedName>
    <definedName name="CMIacDef" localSheetId="2">#REF!</definedName>
    <definedName name="CMIacDef" localSheetId="0">#REF!</definedName>
    <definedName name="CMIacDef" localSheetId="23">#REF!</definedName>
    <definedName name="CMIacDef">#REF!</definedName>
    <definedName name="CMIal" localSheetId="7">[16]CMIcalculo!$E$24</definedName>
    <definedName name="CMIal" localSheetId="9">[16]CMIcalculo!$E$24</definedName>
    <definedName name="CMIal" localSheetId="18">[16]CMIcalculo!$E$24</definedName>
    <definedName name="CMIal" localSheetId="17">[16]CMIcalculo!$E$24</definedName>
    <definedName name="CMIal" localSheetId="10">[16]CMIcalculo!$E$24</definedName>
    <definedName name="CMIal" localSheetId="8">[16]CMIcalculo!$E$24</definedName>
    <definedName name="CMIal" localSheetId="5">[16]CMIcalculo!$E$24</definedName>
    <definedName name="CMIal" localSheetId="13">[16]CMIcalculo!$E$24</definedName>
    <definedName name="CMIal" localSheetId="21">[16]CMIcalculo!$E$24</definedName>
    <definedName name="CMIal" localSheetId="2">[17]CMIcalculo!$E$24</definedName>
    <definedName name="CMIal" localSheetId="0">[16]CMIcalculo!$E$24</definedName>
    <definedName name="CMIal" localSheetId="3">[18]CMIcalculo!$E$24</definedName>
    <definedName name="CMIal">[18]CMIcalculo!$E$24</definedName>
    <definedName name="CMIal2" localSheetId="7">#REF!</definedName>
    <definedName name="CMIal2" localSheetId="9">#REF!</definedName>
    <definedName name="CMIal2" localSheetId="18">#REF!</definedName>
    <definedName name="CMIal2" localSheetId="17">#REF!</definedName>
    <definedName name="CMIal2" localSheetId="10">#REF!</definedName>
    <definedName name="CMIal2" localSheetId="8">#REF!</definedName>
    <definedName name="CMIal2" localSheetId="5">#REF!</definedName>
    <definedName name="CMIal2" localSheetId="13">#REF!</definedName>
    <definedName name="CMIal2" localSheetId="21">#REF!</definedName>
    <definedName name="CMIal2" localSheetId="2">#REF!</definedName>
    <definedName name="CMIal2" localSheetId="0">#REF!</definedName>
    <definedName name="CMIal2" localSheetId="23">#REF!</definedName>
    <definedName name="CMIal2">#REF!</definedName>
    <definedName name="CMIal3" localSheetId="7">#REF!</definedName>
    <definedName name="CMIal3" localSheetId="9">#REF!</definedName>
    <definedName name="CMIal3" localSheetId="18">#REF!</definedName>
    <definedName name="CMIal3" localSheetId="17">#REF!</definedName>
    <definedName name="CMIal3" localSheetId="10">#REF!</definedName>
    <definedName name="CMIal3" localSheetId="8">#REF!</definedName>
    <definedName name="CMIal3" localSheetId="5">#REF!</definedName>
    <definedName name="CMIal3" localSheetId="13">#REF!</definedName>
    <definedName name="CMIal3" localSheetId="21">#REF!</definedName>
    <definedName name="CMIal3" localSheetId="2">#REF!</definedName>
    <definedName name="CMIal3" localSheetId="0">#REF!</definedName>
    <definedName name="CMIal3" localSheetId="23">#REF!</definedName>
    <definedName name="CMIal3">#REF!</definedName>
    <definedName name="CMIalDef" localSheetId="7">#REF!</definedName>
    <definedName name="CMIalDef" localSheetId="9">#REF!</definedName>
    <definedName name="CMIalDef" localSheetId="18">#REF!</definedName>
    <definedName name="CMIalDef" localSheetId="17">#REF!</definedName>
    <definedName name="CMIalDef" localSheetId="10">#REF!</definedName>
    <definedName name="CMIalDef" localSheetId="8">#REF!</definedName>
    <definedName name="CMIalDef" localSheetId="5">#REF!</definedName>
    <definedName name="CMIalDef" localSheetId="13">#REF!</definedName>
    <definedName name="CMIalDef" localSheetId="21">#REF!</definedName>
    <definedName name="CMIalDef" localSheetId="2">#REF!</definedName>
    <definedName name="CMIalDef" localSheetId="0">#REF!</definedName>
    <definedName name="CMIalDef" localSheetId="23">#REF!</definedName>
    <definedName name="CMIalDef">#REF!</definedName>
    <definedName name="CMIT" localSheetId="7">[25]CMIT!$C$11</definedName>
    <definedName name="CMIT" localSheetId="9">[25]CMIT!$C$11</definedName>
    <definedName name="CMIT" localSheetId="18">[25]CMIT!$C$11</definedName>
    <definedName name="CMIT" localSheetId="17">[25]CMIT!$C$11</definedName>
    <definedName name="CMIT" localSheetId="10">[25]CMIT!$C$11</definedName>
    <definedName name="CMIT" localSheetId="8">[25]CMIT!$C$11</definedName>
    <definedName name="CMIT" localSheetId="5">[25]CMIT!$C$11</definedName>
    <definedName name="CMIT" localSheetId="13">[25]CMIT!$C$11</definedName>
    <definedName name="CMIT" localSheetId="21">[26]CMIT!$C$11</definedName>
    <definedName name="CMIT" localSheetId="2">[27]CMIT!$C$11</definedName>
    <definedName name="CMIT" localSheetId="0">[26]CMIT!$C$11</definedName>
    <definedName name="CMIT" localSheetId="3">[28]CMIT!$C$11</definedName>
    <definedName name="CMIT">[28]CMIT!$C$11</definedName>
    <definedName name="CMOac" localSheetId="7">#REF!</definedName>
    <definedName name="CMOac" localSheetId="9">#REF!</definedName>
    <definedName name="CMOac" localSheetId="18">#REF!</definedName>
    <definedName name="CMOac" localSheetId="17">#REF!</definedName>
    <definedName name="CMOac" localSheetId="10">#REF!</definedName>
    <definedName name="CMOac" localSheetId="8">#REF!</definedName>
    <definedName name="CMOac" localSheetId="5">#REF!</definedName>
    <definedName name="CMOac" localSheetId="13">#REF!</definedName>
    <definedName name="CMOac" localSheetId="21">#REF!</definedName>
    <definedName name="CMOac" localSheetId="2">#REF!</definedName>
    <definedName name="CMOac" localSheetId="0">#REF!</definedName>
    <definedName name="CMOac" localSheetId="23">#REF!</definedName>
    <definedName name="CMOac">#REF!</definedName>
    <definedName name="CMOac.c" localSheetId="7">#REF!</definedName>
    <definedName name="CMOac.c" localSheetId="9">#REF!</definedName>
    <definedName name="CMOac.c" localSheetId="18">#REF!</definedName>
    <definedName name="CMOac.c" localSheetId="17">#REF!</definedName>
    <definedName name="CMOac.c" localSheetId="10">#REF!</definedName>
    <definedName name="CMOac.c" localSheetId="8">#REF!</definedName>
    <definedName name="CMOac.c" localSheetId="5">#REF!</definedName>
    <definedName name="CMOac.c" localSheetId="13">#REF!</definedName>
    <definedName name="CMOac.c" localSheetId="21">#REF!</definedName>
    <definedName name="CMOac.c" localSheetId="2">#REF!</definedName>
    <definedName name="CMOac.c" localSheetId="0">#REF!</definedName>
    <definedName name="CMOac.c" localSheetId="23">#REF!</definedName>
    <definedName name="CMOac.c">#REF!</definedName>
    <definedName name="CMOac.p" localSheetId="7">#REF!</definedName>
    <definedName name="CMOac.p" localSheetId="9">#REF!</definedName>
    <definedName name="CMOac.p" localSheetId="18">#REF!</definedName>
    <definedName name="CMOac.p" localSheetId="17">#REF!</definedName>
    <definedName name="CMOac.p" localSheetId="10">#REF!</definedName>
    <definedName name="CMOac.p" localSheetId="8">#REF!</definedName>
    <definedName name="CMOac.p" localSheetId="5">#REF!</definedName>
    <definedName name="CMOac.p" localSheetId="13">#REF!</definedName>
    <definedName name="CMOac.p" localSheetId="21">#REF!</definedName>
    <definedName name="CMOac.p" localSheetId="2">#REF!</definedName>
    <definedName name="CMOac.p" localSheetId="0">#REF!</definedName>
    <definedName name="CMOac.p" localSheetId="23">#REF!</definedName>
    <definedName name="CMOac.p">#REF!</definedName>
    <definedName name="CMOac.p.ab" localSheetId="7">#REF!</definedName>
    <definedName name="CMOac.p.ab" localSheetId="9">#REF!</definedName>
    <definedName name="CMOac.p.ab" localSheetId="18">#REF!</definedName>
    <definedName name="CMOac.p.ab" localSheetId="17">#REF!</definedName>
    <definedName name="CMOac.p.ab" localSheetId="10">#REF!</definedName>
    <definedName name="CMOac.p.ab" localSheetId="8">#REF!</definedName>
    <definedName name="CMOac.p.ab" localSheetId="5">#REF!</definedName>
    <definedName name="CMOac.p.ab" localSheetId="13">#REF!</definedName>
    <definedName name="CMOac.p.ab" localSheetId="2">#REF!</definedName>
    <definedName name="CMOac.p.ab" localSheetId="0">#REF!</definedName>
    <definedName name="CMOac.p.ab" localSheetId="23">#REF!</definedName>
    <definedName name="CMOac.p.ab">#REF!</definedName>
    <definedName name="CMOac2" localSheetId="7">#REF!</definedName>
    <definedName name="CMOac2" localSheetId="9">#REF!</definedName>
    <definedName name="CMOac2" localSheetId="18">#REF!</definedName>
    <definedName name="CMOac2" localSheetId="17">#REF!</definedName>
    <definedName name="CMOac2" localSheetId="10">#REF!</definedName>
    <definedName name="CMOac2" localSheetId="8">#REF!</definedName>
    <definedName name="CMOac2" localSheetId="5">#REF!</definedName>
    <definedName name="CMOac2" localSheetId="13">#REF!</definedName>
    <definedName name="CMOac2" localSheetId="2">#REF!</definedName>
    <definedName name="CMOac2" localSheetId="0">#REF!</definedName>
    <definedName name="CMOac2" localSheetId="23">#REF!</definedName>
    <definedName name="CMOac2">#REF!</definedName>
    <definedName name="CMOac3" localSheetId="7">#REF!</definedName>
    <definedName name="CMOac3" localSheetId="9">#REF!</definedName>
    <definedName name="CMOac3" localSheetId="18">#REF!</definedName>
    <definedName name="CMOac3" localSheetId="17">#REF!</definedName>
    <definedName name="CMOac3" localSheetId="10">#REF!</definedName>
    <definedName name="CMOac3" localSheetId="8">#REF!</definedName>
    <definedName name="CMOac3" localSheetId="5">#REF!</definedName>
    <definedName name="CMOac3" localSheetId="13">#REF!</definedName>
    <definedName name="CMOac3" localSheetId="2">#REF!</definedName>
    <definedName name="CMOac3" localSheetId="0">#REF!</definedName>
    <definedName name="CMOac3" localSheetId="23">#REF!</definedName>
    <definedName name="CMOac3">#REF!</definedName>
    <definedName name="CMOacDef" localSheetId="7">#REF!</definedName>
    <definedName name="CMOacDef" localSheetId="9">#REF!</definedName>
    <definedName name="CMOacDef" localSheetId="18">#REF!</definedName>
    <definedName name="CMOacDef" localSheetId="17">#REF!</definedName>
    <definedName name="CMOacDef" localSheetId="10">#REF!</definedName>
    <definedName name="CMOacDef" localSheetId="8">#REF!</definedName>
    <definedName name="CMOacDef" localSheetId="5">#REF!</definedName>
    <definedName name="CMOacDef" localSheetId="13">#REF!</definedName>
    <definedName name="CMOacDef" localSheetId="2">#REF!</definedName>
    <definedName name="CMOacDef" localSheetId="0">#REF!</definedName>
    <definedName name="CMOacDef" localSheetId="23">#REF!</definedName>
    <definedName name="CMOacDef">#REF!</definedName>
    <definedName name="CMOal" localSheetId="7">#REF!</definedName>
    <definedName name="CMOal" localSheetId="9">#REF!</definedName>
    <definedName name="CMOal" localSheetId="18">#REF!</definedName>
    <definedName name="CMOal" localSheetId="17">#REF!</definedName>
    <definedName name="CMOal" localSheetId="10">#REF!</definedName>
    <definedName name="CMOal" localSheetId="8">#REF!</definedName>
    <definedName name="CMOal" localSheetId="5">#REF!</definedName>
    <definedName name="CMOal" localSheetId="13">#REF!</definedName>
    <definedName name="CMOal" localSheetId="2">#REF!</definedName>
    <definedName name="CMOal" localSheetId="0">#REF!</definedName>
    <definedName name="CMOal" localSheetId="23">#REF!</definedName>
    <definedName name="CMOal">#REF!</definedName>
    <definedName name="CMOal.c" localSheetId="7">#REF!</definedName>
    <definedName name="CMOal.c" localSheetId="9">#REF!</definedName>
    <definedName name="CMOal.c" localSheetId="18">#REF!</definedName>
    <definedName name="CMOal.c" localSheetId="17">#REF!</definedName>
    <definedName name="CMOal.c" localSheetId="10">#REF!</definedName>
    <definedName name="CMOal.c" localSheetId="8">#REF!</definedName>
    <definedName name="CMOal.c" localSheetId="5">#REF!</definedName>
    <definedName name="CMOal.c" localSheetId="13">#REF!</definedName>
    <definedName name="CMOal.c" localSheetId="2">#REF!</definedName>
    <definedName name="CMOal.c" localSheetId="0">#REF!</definedName>
    <definedName name="CMOal.c" localSheetId="23">#REF!</definedName>
    <definedName name="CMOal.c">#REF!</definedName>
    <definedName name="CMOal.p" localSheetId="7">#REF!</definedName>
    <definedName name="CMOal.p" localSheetId="9">#REF!</definedName>
    <definedName name="CMOal.p" localSheetId="18">#REF!</definedName>
    <definedName name="CMOal.p" localSheetId="17">#REF!</definedName>
    <definedName name="CMOal.p" localSheetId="10">#REF!</definedName>
    <definedName name="CMOal.p" localSheetId="8">#REF!</definedName>
    <definedName name="CMOal.p" localSheetId="5">#REF!</definedName>
    <definedName name="CMOal.p" localSheetId="13">#REF!</definedName>
    <definedName name="CMOal.p" localSheetId="2">#REF!</definedName>
    <definedName name="CMOal.p" localSheetId="0">#REF!</definedName>
    <definedName name="CMOal.p" localSheetId="23">#REF!</definedName>
    <definedName name="CMOal.p">#REF!</definedName>
    <definedName name="CMOal2" localSheetId="7">#REF!</definedName>
    <definedName name="CMOal2" localSheetId="9">#REF!</definedName>
    <definedName name="CMOal2" localSheetId="18">#REF!</definedName>
    <definedName name="CMOal2" localSheetId="17">#REF!</definedName>
    <definedName name="CMOal2" localSheetId="10">#REF!</definedName>
    <definedName name="CMOal2" localSheetId="8">#REF!</definedName>
    <definedName name="CMOal2" localSheetId="5">#REF!</definedName>
    <definedName name="CMOal2" localSheetId="13">#REF!</definedName>
    <definedName name="CMOal2" localSheetId="2">#REF!</definedName>
    <definedName name="CMOal2" localSheetId="0">#REF!</definedName>
    <definedName name="CMOal2" localSheetId="23">#REF!</definedName>
    <definedName name="CMOal2">#REF!</definedName>
    <definedName name="CMOal3" localSheetId="7">#REF!</definedName>
    <definedName name="CMOal3" localSheetId="9">#REF!</definedName>
    <definedName name="CMOal3" localSheetId="18">#REF!</definedName>
    <definedName name="CMOal3" localSheetId="17">#REF!</definedName>
    <definedName name="CMOal3" localSheetId="10">#REF!</definedName>
    <definedName name="CMOal3" localSheetId="8">#REF!</definedName>
    <definedName name="CMOal3" localSheetId="5">#REF!</definedName>
    <definedName name="CMOal3" localSheetId="13">#REF!</definedName>
    <definedName name="CMOal3" localSheetId="2">#REF!</definedName>
    <definedName name="CMOal3" localSheetId="0">#REF!</definedName>
    <definedName name="CMOal3" localSheetId="23">#REF!</definedName>
    <definedName name="CMOal3">#REF!</definedName>
    <definedName name="CMOalDef" localSheetId="7">#REF!</definedName>
    <definedName name="CMOalDef" localSheetId="9">#REF!</definedName>
    <definedName name="CMOalDef" localSheetId="18">#REF!</definedName>
    <definedName name="CMOalDef" localSheetId="17">#REF!</definedName>
    <definedName name="CMOalDef" localSheetId="10">#REF!</definedName>
    <definedName name="CMOalDef" localSheetId="8">#REF!</definedName>
    <definedName name="CMOalDef" localSheetId="5">#REF!</definedName>
    <definedName name="CMOalDef" localSheetId="13">#REF!</definedName>
    <definedName name="CMOalDef" localSheetId="2">#REF!</definedName>
    <definedName name="CMOalDef" localSheetId="0">#REF!</definedName>
    <definedName name="CMOalDef" localSheetId="23">#REF!</definedName>
    <definedName name="CMOalDef">#REF!</definedName>
    <definedName name="CMOIop" localSheetId="7">[23]Ejemplo!$C$17</definedName>
    <definedName name="CMOIop" localSheetId="9">[23]Ejemplo!$C$17</definedName>
    <definedName name="CMOIop" localSheetId="18">[23]Ejemplo!$C$17</definedName>
    <definedName name="CMOIop" localSheetId="17">[23]Ejemplo!$C$17</definedName>
    <definedName name="CMOIop" localSheetId="10">[23]Ejemplo!$C$17</definedName>
    <definedName name="CMOIop" localSheetId="8">[23]Ejemplo!$C$17</definedName>
    <definedName name="CMOIop" localSheetId="5">[23]Ejemplo!$C$17</definedName>
    <definedName name="CMOIop" localSheetId="13">[23]Ejemplo!$C$17</definedName>
    <definedName name="CMOIop" localSheetId="21">[23]Ejemplo!$C$17</definedName>
    <definedName name="CMOIop" localSheetId="2">[23]Ejemplo!$C$17</definedName>
    <definedName name="CMOIop" localSheetId="0">[23]Ejemplo!$C$17</definedName>
    <definedName name="CMOIop" localSheetId="3">[24]Ejemplo!$C$17</definedName>
    <definedName name="CMOIop">[24]Ejemplo!$C$17</definedName>
    <definedName name="CMOIvigente" localSheetId="7">[23]Ejemplo!$E$17</definedName>
    <definedName name="CMOIvigente" localSheetId="9">[23]Ejemplo!$E$17</definedName>
    <definedName name="CMOIvigente" localSheetId="18">[23]Ejemplo!$E$17</definedName>
    <definedName name="CMOIvigente" localSheetId="17">[23]Ejemplo!$E$17</definedName>
    <definedName name="CMOIvigente" localSheetId="10">[23]Ejemplo!$E$17</definedName>
    <definedName name="CMOIvigente" localSheetId="8">[23]Ejemplo!$E$17</definedName>
    <definedName name="CMOIvigente" localSheetId="5">[23]Ejemplo!$E$17</definedName>
    <definedName name="CMOIvigente" localSheetId="13">[23]Ejemplo!$E$17</definedName>
    <definedName name="CMOIvigente" localSheetId="21">[23]Ejemplo!$E$17</definedName>
    <definedName name="CMOIvigente" localSheetId="2">[23]Ejemplo!$E$17</definedName>
    <definedName name="CMOIvigente" localSheetId="0">[23]Ejemplo!$E$17</definedName>
    <definedName name="CMOIvigente" localSheetId="3">[24]Ejemplo!$E$17</definedName>
    <definedName name="CMOIvigente">[24]Ejemplo!$E$17</definedName>
    <definedName name="CMOUsoAguaenBloque" localSheetId="7">#REF!</definedName>
    <definedName name="CMOUsoAguaenBloque" localSheetId="9">#REF!</definedName>
    <definedName name="CMOUsoAguaenBloque" localSheetId="18">#REF!</definedName>
    <definedName name="CMOUsoAguaenBloque" localSheetId="17">#REF!</definedName>
    <definedName name="CMOUsoAguaenBloque" localSheetId="10">#REF!</definedName>
    <definedName name="CMOUsoAguaenBloque" localSheetId="8">#REF!</definedName>
    <definedName name="CMOUsoAguaenBloque" localSheetId="5">#REF!</definedName>
    <definedName name="CMOUsoAguaenBloque" localSheetId="13">#REF!</definedName>
    <definedName name="CMOUsoAguaenBloque" localSheetId="21">#REF!</definedName>
    <definedName name="CMOUsoAguaenBloque" localSheetId="2">#REF!</definedName>
    <definedName name="CMOUsoAguaenBloque" localSheetId="0">#REF!</definedName>
    <definedName name="CMOUsoAguaenBloque" localSheetId="23">#REF!</definedName>
    <definedName name="CMOUsoAguaenBloque">#REF!</definedName>
    <definedName name="CMTac" localSheetId="7">[16]TasasAmbientales!$C$12</definedName>
    <definedName name="CMTac" localSheetId="9">[16]TasasAmbientales!$C$12</definedName>
    <definedName name="CMTac" localSheetId="18">[16]TasasAmbientales!$C$12</definedName>
    <definedName name="CMTac" localSheetId="17">[16]TasasAmbientales!$C$12</definedName>
    <definedName name="CMTac" localSheetId="10">[16]TasasAmbientales!$C$12</definedName>
    <definedName name="CMTac" localSheetId="8">[16]TasasAmbientales!$C$12</definedName>
    <definedName name="CMTac" localSheetId="5">[16]TasasAmbientales!$C$12</definedName>
    <definedName name="CMTac" localSheetId="13">[16]TasasAmbientales!$C$12</definedName>
    <definedName name="CMTac" localSheetId="21">[16]TasasAmbientales!$C$12</definedName>
    <definedName name="CMTac" localSheetId="2">[17]TasasAmbientales!$C$12</definedName>
    <definedName name="CMTac" localSheetId="0">[16]TasasAmbientales!$C$12</definedName>
    <definedName name="CMTac" localSheetId="3">[18]TasasAmbientales!$C$12</definedName>
    <definedName name="CMTac">[18]TasasAmbientales!$C$12</definedName>
    <definedName name="CMTacDef" localSheetId="7">#REF!</definedName>
    <definedName name="CMTacDef" localSheetId="9">#REF!</definedName>
    <definedName name="CMTacDef" localSheetId="18">#REF!</definedName>
    <definedName name="CMTacDef" localSheetId="17">#REF!</definedName>
    <definedName name="CMTacDef" localSheetId="10">#REF!</definedName>
    <definedName name="CMTacDef" localSheetId="8">#REF!</definedName>
    <definedName name="CMTacDef" localSheetId="5">#REF!</definedName>
    <definedName name="CMTacDef" localSheetId="13">#REF!</definedName>
    <definedName name="CMTacDef" localSheetId="21">#REF!</definedName>
    <definedName name="CMTacDef" localSheetId="2">#REF!</definedName>
    <definedName name="CMTacDef" localSheetId="0">#REF!</definedName>
    <definedName name="CMTacDef" localSheetId="23">#REF!</definedName>
    <definedName name="CMTacDef">#REF!</definedName>
    <definedName name="CMTal.sc" localSheetId="7">[16]TasasAmbientales!$F$12</definedName>
    <definedName name="CMTal.sc" localSheetId="9">[16]TasasAmbientales!$F$12</definedName>
    <definedName name="CMTal.sc" localSheetId="18">[16]TasasAmbientales!$F$12</definedName>
    <definedName name="CMTal.sc" localSheetId="17">[16]TasasAmbientales!$F$12</definedName>
    <definedName name="CMTal.sc" localSheetId="10">[16]TasasAmbientales!$F$12</definedName>
    <definedName name="CMTal.sc" localSheetId="8">[16]TasasAmbientales!$F$12</definedName>
    <definedName name="CMTal.sc" localSheetId="5">[16]TasasAmbientales!$F$12</definedName>
    <definedName name="CMTal.sc" localSheetId="13">[16]TasasAmbientales!$F$12</definedName>
    <definedName name="CMTal.sc" localSheetId="21">[16]TasasAmbientales!$F$12</definedName>
    <definedName name="CMTal.sc" localSheetId="2">[17]TasasAmbientales!$F$12</definedName>
    <definedName name="CMTal.sc" localSheetId="0">[16]TasasAmbientales!$F$12</definedName>
    <definedName name="CMTal.sc" localSheetId="3">[18]TasasAmbientales!$F$12</definedName>
    <definedName name="CMTal.sc">[18]TasasAmbientales!$F$12</definedName>
    <definedName name="CMTalDef" localSheetId="7">#REF!</definedName>
    <definedName name="CMTalDef" localSheetId="9">#REF!</definedName>
    <definedName name="CMTalDef" localSheetId="18">#REF!</definedName>
    <definedName name="CMTalDef" localSheetId="17">#REF!</definedName>
    <definedName name="CMTalDef" localSheetId="10">#REF!</definedName>
    <definedName name="CMTalDef" localSheetId="8">#REF!</definedName>
    <definedName name="CMTalDef" localSheetId="5">#REF!</definedName>
    <definedName name="CMTalDef" localSheetId="13">#REF!</definedName>
    <definedName name="CMTalDef" localSheetId="21">#REF!</definedName>
    <definedName name="CMTalDef" localSheetId="2">#REF!</definedName>
    <definedName name="CMTalDef" localSheetId="0">#REF!</definedName>
    <definedName name="CMTalDef" localSheetId="23">#REF!</definedName>
    <definedName name="CMTalDef">#REF!</definedName>
    <definedName name="CO" localSheetId="7">#REF!</definedName>
    <definedName name="CO" localSheetId="9">#REF!</definedName>
    <definedName name="CO" localSheetId="18">#REF!</definedName>
    <definedName name="CO" localSheetId="17">#REF!</definedName>
    <definedName name="CO" localSheetId="10">#REF!</definedName>
    <definedName name="CO" localSheetId="8">#REF!</definedName>
    <definedName name="CO" localSheetId="5">#REF!</definedName>
    <definedName name="CO" localSheetId="13">#REF!</definedName>
    <definedName name="CO" localSheetId="21">#REF!</definedName>
    <definedName name="CO" localSheetId="2">#REF!</definedName>
    <definedName name="CO" localSheetId="0">#REF!</definedName>
    <definedName name="CO" localSheetId="23">#REF!</definedName>
    <definedName name="CO">#REF!</definedName>
    <definedName name="CO_con_acpm" localSheetId="7">[16]ValidacionPuc!#REF!</definedName>
    <definedName name="CO_con_acpm" localSheetId="9">[16]ValidacionPuc!#REF!</definedName>
    <definedName name="CO_con_acpm" localSheetId="18">[16]ValidacionPuc!#REF!</definedName>
    <definedName name="CO_con_acpm" localSheetId="17">[16]ValidacionPuc!#REF!</definedName>
    <definedName name="CO_con_acpm" localSheetId="10">[16]ValidacionPuc!#REF!</definedName>
    <definedName name="CO_con_acpm" localSheetId="8">[16]ValidacionPuc!#REF!</definedName>
    <definedName name="CO_con_acpm" localSheetId="5">[16]ValidacionPuc!#REF!</definedName>
    <definedName name="CO_con_acpm" localSheetId="13">[16]ValidacionPuc!#REF!</definedName>
    <definedName name="CO_con_acpm" localSheetId="21">[16]ValidacionPuc!#REF!</definedName>
    <definedName name="CO_con_acpm" localSheetId="2">[17]ValidacionPuc!#REF!</definedName>
    <definedName name="CO_con_acpm" localSheetId="0">[16]ValidacionPuc!#REF!</definedName>
    <definedName name="CO_con_acpm" localSheetId="23">[16]ValidacionPuc!#REF!</definedName>
    <definedName name="CO_con_acpm">[18]ValidacionPuc!#REF!</definedName>
    <definedName name="Compra_Agua_en_Bloque_2002_y_2003" localSheetId="7">#REF!</definedName>
    <definedName name="Compra_Agua_en_Bloque_2002_y_2003" localSheetId="9">#REF!</definedName>
    <definedName name="Compra_Agua_en_Bloque_2002_y_2003" localSheetId="18">#REF!</definedName>
    <definedName name="Compra_Agua_en_Bloque_2002_y_2003" localSheetId="17">#REF!</definedName>
    <definedName name="Compra_Agua_en_Bloque_2002_y_2003" localSheetId="10">#REF!</definedName>
    <definedName name="Compra_Agua_en_Bloque_2002_y_2003" localSheetId="8">#REF!</definedName>
    <definedName name="Compra_Agua_en_Bloque_2002_y_2003" localSheetId="5">#REF!</definedName>
    <definedName name="Compra_Agua_en_Bloque_2002_y_2003" localSheetId="13">#REF!</definedName>
    <definedName name="Compra_Agua_en_Bloque_2002_y_2003" localSheetId="21">#REF!</definedName>
    <definedName name="Compra_Agua_en_Bloque_2002_y_2003" localSheetId="2">#REF!</definedName>
    <definedName name="Compra_Agua_en_Bloque_2002_y_2003" localSheetId="0">#REF!</definedName>
    <definedName name="Compra_Agua_en_Bloque_2002_y_2003" localSheetId="23">#REF!</definedName>
    <definedName name="Compra_Agua_en_Bloque_2002_y_2003">#REF!</definedName>
    <definedName name="Costos_op_con_ACPM__y__fuel_oil" localSheetId="7">#REF!</definedName>
    <definedName name="Costos_op_con_ACPM__y__fuel_oil" localSheetId="9">#REF!</definedName>
    <definedName name="Costos_op_con_ACPM__y__fuel_oil" localSheetId="18">#REF!</definedName>
    <definedName name="Costos_op_con_ACPM__y__fuel_oil" localSheetId="17">#REF!</definedName>
    <definedName name="Costos_op_con_ACPM__y__fuel_oil" localSheetId="10">#REF!</definedName>
    <definedName name="Costos_op_con_ACPM__y__fuel_oil" localSheetId="8">#REF!</definedName>
    <definedName name="Costos_op_con_ACPM__y__fuel_oil" localSheetId="5">#REF!</definedName>
    <definedName name="Costos_op_con_ACPM__y__fuel_oil" localSheetId="13">#REF!</definedName>
    <definedName name="Costos_op_con_ACPM__y__fuel_oil" localSheetId="21">#REF!</definedName>
    <definedName name="Costos_op_con_ACPM__y__fuel_oil" localSheetId="2">#REF!</definedName>
    <definedName name="Costos_op_con_ACPM__y__fuel_oil" localSheetId="0">#REF!</definedName>
    <definedName name="Costos_op_con_ACPM__y__fuel_oil" localSheetId="23">#REF!</definedName>
    <definedName name="Costos_op_con_ACPM__y__fuel_oil">#REF!</definedName>
    <definedName name="COTAS">[36]Hoja3!$A$5:$B$154</definedName>
    <definedName name="_xlnm.Criteria" localSheetId="8">'[1]APU PVC'!#REF!</definedName>
    <definedName name="_xlnm.Criteria" localSheetId="21">'[1]APU PVC'!#REF!</definedName>
    <definedName name="_xlnm.Criteria" localSheetId="6">'[37]APU PVC'!#REF!</definedName>
    <definedName name="_xlnm.Criteria" localSheetId="4">'[37]APU PVC'!#REF!</definedName>
    <definedName name="_xlnm.Criteria" localSheetId="3">'[1]APU PVC'!#REF!</definedName>
    <definedName name="_xlnm.Criteria" localSheetId="23">'[1]APU PVC'!#REF!</definedName>
    <definedName name="_xlnm.Criteria">'[1]APU PVC'!#REF!</definedName>
    <definedName name="Criterios_IM" localSheetId="23">'[1]APU PVC'!#REF!</definedName>
    <definedName name="Criterios_IM">'[1]APU PVC'!#REF!</definedName>
    <definedName name="CRP" localSheetId="7">#REF!</definedName>
    <definedName name="CRP" localSheetId="9">#REF!</definedName>
    <definedName name="CRP" localSheetId="18">#REF!</definedName>
    <definedName name="CRP" localSheetId="17">#REF!</definedName>
    <definedName name="CRP" localSheetId="10">#REF!</definedName>
    <definedName name="CRP" localSheetId="8">#REF!</definedName>
    <definedName name="CRP" localSheetId="5">#REF!</definedName>
    <definedName name="CRP" localSheetId="13">#REF!</definedName>
    <definedName name="CRP" localSheetId="21">#REF!</definedName>
    <definedName name="CRP" localSheetId="2">#REF!</definedName>
    <definedName name="CRP" localSheetId="0">#REF!</definedName>
    <definedName name="CRP" localSheetId="23">#REF!</definedName>
    <definedName name="CRP">#REF!</definedName>
    <definedName name="CTAdea" localSheetId="7">#REF!</definedName>
    <definedName name="CTAdea" localSheetId="9">#REF!</definedName>
    <definedName name="CTAdea" localSheetId="18">#REF!</definedName>
    <definedName name="CTAdea" localSheetId="17">#REF!</definedName>
    <definedName name="CTAdea" localSheetId="10">#REF!</definedName>
    <definedName name="CTAdea" localSheetId="8">#REF!</definedName>
    <definedName name="CTAdea" localSheetId="5">#REF!</definedName>
    <definedName name="CTAdea" localSheetId="13">#REF!</definedName>
    <definedName name="CTAdea" localSheetId="21">#REF!</definedName>
    <definedName name="CTAdea" localSheetId="2">#REF!</definedName>
    <definedName name="CTAdea" localSheetId="0">#REF!</definedName>
    <definedName name="CTAdea" localSheetId="23">#REF!</definedName>
    <definedName name="CTAdea">#REF!</definedName>
    <definedName name="CTAe" localSheetId="7">#REF!</definedName>
    <definedName name="CTAe" localSheetId="9">#REF!</definedName>
    <definedName name="CTAe" localSheetId="18">#REF!</definedName>
    <definedName name="CTAe" localSheetId="17">#REF!</definedName>
    <definedName name="CTAe" localSheetId="10">#REF!</definedName>
    <definedName name="CTAe" localSheetId="8">#REF!</definedName>
    <definedName name="CTAe" localSheetId="5">#REF!</definedName>
    <definedName name="CTAe" localSheetId="13">#REF!</definedName>
    <definedName name="CTAe" localSheetId="21">#REF!</definedName>
    <definedName name="CTAe" localSheetId="2">#REF!</definedName>
    <definedName name="CTAe" localSheetId="0">#REF!</definedName>
    <definedName name="CTAe" localSheetId="23">#REF!</definedName>
    <definedName name="CTAe">#REF!</definedName>
    <definedName name="CTOdea" localSheetId="7">#REF!</definedName>
    <definedName name="CTOdea" localSheetId="9">#REF!</definedName>
    <definedName name="CTOdea" localSheetId="18">#REF!</definedName>
    <definedName name="CTOdea" localSheetId="17">#REF!</definedName>
    <definedName name="CTOdea" localSheetId="10">#REF!</definedName>
    <definedName name="CTOdea" localSheetId="8">#REF!</definedName>
    <definedName name="CTOdea" localSheetId="5">#REF!</definedName>
    <definedName name="CTOdea" localSheetId="13">#REF!</definedName>
    <definedName name="CTOdea" localSheetId="2">#REF!</definedName>
    <definedName name="CTOdea" localSheetId="0">#REF!</definedName>
    <definedName name="CTOdea" localSheetId="23">#REF!</definedName>
    <definedName name="CTOdea">#REF!</definedName>
    <definedName name="Cuentas5101" localSheetId="7">#REF!</definedName>
    <definedName name="Cuentas5101" localSheetId="9">#REF!</definedName>
    <definedName name="Cuentas5101" localSheetId="18">#REF!</definedName>
    <definedName name="Cuentas5101" localSheetId="17">#REF!</definedName>
    <definedName name="Cuentas5101" localSheetId="10">#REF!</definedName>
    <definedName name="Cuentas5101" localSheetId="8">#REF!</definedName>
    <definedName name="Cuentas5101" localSheetId="5">#REF!</definedName>
    <definedName name="Cuentas5101" localSheetId="13">#REF!</definedName>
    <definedName name="Cuentas5101" localSheetId="2">#REF!</definedName>
    <definedName name="Cuentas5101" localSheetId="0">#REF!</definedName>
    <definedName name="Cuentas5101" localSheetId="23">#REF!</definedName>
    <definedName name="Cuentas5101">#REF!</definedName>
    <definedName name="Cuentas5102" localSheetId="7">#REF!</definedName>
    <definedName name="Cuentas5102" localSheetId="9">#REF!</definedName>
    <definedName name="Cuentas5102" localSheetId="18">#REF!</definedName>
    <definedName name="Cuentas5102" localSheetId="17">#REF!</definedName>
    <definedName name="Cuentas5102" localSheetId="10">#REF!</definedName>
    <definedName name="Cuentas5102" localSheetId="8">#REF!</definedName>
    <definedName name="Cuentas5102" localSheetId="5">#REF!</definedName>
    <definedName name="Cuentas5102" localSheetId="13">#REF!</definedName>
    <definedName name="Cuentas5102" localSheetId="2">#REF!</definedName>
    <definedName name="Cuentas5102" localSheetId="0">#REF!</definedName>
    <definedName name="Cuentas5102" localSheetId="23">#REF!</definedName>
    <definedName name="Cuentas5102">#REF!</definedName>
    <definedName name="Cuentas5103" localSheetId="7">#REF!</definedName>
    <definedName name="Cuentas5103" localSheetId="9">#REF!</definedName>
    <definedName name="Cuentas5103" localSheetId="18">#REF!</definedName>
    <definedName name="Cuentas5103" localSheetId="17">#REF!</definedName>
    <definedName name="Cuentas5103" localSheetId="10">#REF!</definedName>
    <definedName name="Cuentas5103" localSheetId="8">#REF!</definedName>
    <definedName name="Cuentas5103" localSheetId="5">#REF!</definedName>
    <definedName name="Cuentas5103" localSheetId="13">#REF!</definedName>
    <definedName name="Cuentas5103" localSheetId="2">#REF!</definedName>
    <definedName name="Cuentas5103" localSheetId="0">#REF!</definedName>
    <definedName name="Cuentas5103" localSheetId="23">#REF!</definedName>
    <definedName name="Cuentas5103">#REF!</definedName>
    <definedName name="Cuentas5104" localSheetId="7">#REF!</definedName>
    <definedName name="Cuentas5104" localSheetId="9">#REF!</definedName>
    <definedName name="Cuentas5104" localSheetId="18">#REF!</definedName>
    <definedName name="Cuentas5104" localSheetId="17">#REF!</definedName>
    <definedName name="Cuentas5104" localSheetId="10">#REF!</definedName>
    <definedName name="Cuentas5104" localSheetId="8">#REF!</definedName>
    <definedName name="Cuentas5104" localSheetId="5">#REF!</definedName>
    <definedName name="Cuentas5104" localSheetId="13">#REF!</definedName>
    <definedName name="Cuentas5104" localSheetId="2">#REF!</definedName>
    <definedName name="Cuentas5104" localSheetId="0">#REF!</definedName>
    <definedName name="Cuentas5104" localSheetId="23">#REF!</definedName>
    <definedName name="Cuentas5104">#REF!</definedName>
    <definedName name="Cuentas5111" localSheetId="7">#REF!</definedName>
    <definedName name="Cuentas5111" localSheetId="9">#REF!</definedName>
    <definedName name="Cuentas5111" localSheetId="18">#REF!</definedName>
    <definedName name="Cuentas5111" localSheetId="17">#REF!</definedName>
    <definedName name="Cuentas5111" localSheetId="10">#REF!</definedName>
    <definedName name="Cuentas5111" localSheetId="8">#REF!</definedName>
    <definedName name="Cuentas5111" localSheetId="5">#REF!</definedName>
    <definedName name="Cuentas5111" localSheetId="13">#REF!</definedName>
    <definedName name="Cuentas5111" localSheetId="2">#REF!</definedName>
    <definedName name="Cuentas5111" localSheetId="0">#REF!</definedName>
    <definedName name="Cuentas5111" localSheetId="23">#REF!</definedName>
    <definedName name="Cuentas5111">#REF!</definedName>
    <definedName name="Cuentas5120" localSheetId="7">#REF!</definedName>
    <definedName name="Cuentas5120" localSheetId="9">#REF!</definedName>
    <definedName name="Cuentas5120" localSheetId="18">#REF!</definedName>
    <definedName name="Cuentas5120" localSheetId="17">#REF!</definedName>
    <definedName name="Cuentas5120" localSheetId="10">#REF!</definedName>
    <definedName name="Cuentas5120" localSheetId="8">#REF!</definedName>
    <definedName name="Cuentas5120" localSheetId="5">#REF!</definedName>
    <definedName name="Cuentas5120" localSheetId="13">#REF!</definedName>
    <definedName name="Cuentas5120" localSheetId="2">#REF!</definedName>
    <definedName name="Cuentas5120" localSheetId="0">#REF!</definedName>
    <definedName name="Cuentas5120" localSheetId="23">#REF!</definedName>
    <definedName name="Cuentas5120">#REF!</definedName>
    <definedName name="Cuentas5330" localSheetId="7">#REF!</definedName>
    <definedName name="Cuentas5330" localSheetId="9">#REF!</definedName>
    <definedName name="Cuentas5330" localSheetId="18">#REF!</definedName>
    <definedName name="Cuentas5330" localSheetId="17">#REF!</definedName>
    <definedName name="Cuentas5330" localSheetId="10">#REF!</definedName>
    <definedName name="Cuentas5330" localSheetId="8">#REF!</definedName>
    <definedName name="Cuentas5330" localSheetId="5">#REF!</definedName>
    <definedName name="Cuentas5330" localSheetId="13">#REF!</definedName>
    <definedName name="Cuentas5330" localSheetId="2">#REF!</definedName>
    <definedName name="Cuentas5330" localSheetId="0">#REF!</definedName>
    <definedName name="Cuentas5330" localSheetId="23">#REF!</definedName>
    <definedName name="Cuentas5330">#REF!</definedName>
    <definedName name="Cuentas5331" localSheetId="7">#REF!</definedName>
    <definedName name="Cuentas5331" localSheetId="9">#REF!</definedName>
    <definedName name="Cuentas5331" localSheetId="18">#REF!</definedName>
    <definedName name="Cuentas5331" localSheetId="17">#REF!</definedName>
    <definedName name="Cuentas5331" localSheetId="10">#REF!</definedName>
    <definedName name="Cuentas5331" localSheetId="8">#REF!</definedName>
    <definedName name="Cuentas5331" localSheetId="5">#REF!</definedName>
    <definedName name="Cuentas5331" localSheetId="13">#REF!</definedName>
    <definedName name="Cuentas5331" localSheetId="2">#REF!</definedName>
    <definedName name="Cuentas5331" localSheetId="0">#REF!</definedName>
    <definedName name="Cuentas5331" localSheetId="23">#REF!</definedName>
    <definedName name="Cuentas5331">#REF!</definedName>
    <definedName name="Cuentas5340" localSheetId="7">#REF!</definedName>
    <definedName name="Cuentas5340" localSheetId="9">#REF!</definedName>
    <definedName name="Cuentas5340" localSheetId="18">#REF!</definedName>
    <definedName name="Cuentas5340" localSheetId="17">#REF!</definedName>
    <definedName name="Cuentas5340" localSheetId="10">#REF!</definedName>
    <definedName name="Cuentas5340" localSheetId="8">#REF!</definedName>
    <definedName name="Cuentas5340" localSheetId="5">#REF!</definedName>
    <definedName name="Cuentas5340" localSheetId="13">#REF!</definedName>
    <definedName name="Cuentas5340" localSheetId="2">#REF!</definedName>
    <definedName name="Cuentas5340" localSheetId="0">#REF!</definedName>
    <definedName name="Cuentas5340" localSheetId="23">#REF!</definedName>
    <definedName name="Cuentas5340">#REF!</definedName>
    <definedName name="Cuentas5344" localSheetId="7">#REF!</definedName>
    <definedName name="Cuentas5344" localSheetId="9">#REF!</definedName>
    <definedName name="Cuentas5344" localSheetId="18">#REF!</definedName>
    <definedName name="Cuentas5344" localSheetId="17">#REF!</definedName>
    <definedName name="Cuentas5344" localSheetId="10">#REF!</definedName>
    <definedName name="Cuentas5344" localSheetId="8">#REF!</definedName>
    <definedName name="Cuentas5344" localSheetId="5">#REF!</definedName>
    <definedName name="Cuentas5344" localSheetId="13">#REF!</definedName>
    <definedName name="Cuentas5344" localSheetId="2">#REF!</definedName>
    <definedName name="Cuentas5344" localSheetId="0">#REF!</definedName>
    <definedName name="Cuentas5344" localSheetId="23">#REF!</definedName>
    <definedName name="Cuentas5344">#REF!</definedName>
    <definedName name="Cuentas5345" localSheetId="7">#REF!</definedName>
    <definedName name="Cuentas5345" localSheetId="9">#REF!</definedName>
    <definedName name="Cuentas5345" localSheetId="18">#REF!</definedName>
    <definedName name="Cuentas5345" localSheetId="17">#REF!</definedName>
    <definedName name="Cuentas5345" localSheetId="10">#REF!</definedName>
    <definedName name="Cuentas5345" localSheetId="8">#REF!</definedName>
    <definedName name="Cuentas5345" localSheetId="5">#REF!</definedName>
    <definedName name="Cuentas5345" localSheetId="13">#REF!</definedName>
    <definedName name="Cuentas5345" localSheetId="2">#REF!</definedName>
    <definedName name="Cuentas5345" localSheetId="0">#REF!</definedName>
    <definedName name="Cuentas5345" localSheetId="23">#REF!</definedName>
    <definedName name="Cuentas5345">#REF!</definedName>
    <definedName name="Cuentas7505" localSheetId="7">#REF!</definedName>
    <definedName name="Cuentas7505" localSheetId="9">#REF!</definedName>
    <definedName name="Cuentas7505" localSheetId="18">#REF!</definedName>
    <definedName name="Cuentas7505" localSheetId="17">#REF!</definedName>
    <definedName name="Cuentas7505" localSheetId="10">#REF!</definedName>
    <definedName name="Cuentas7505" localSheetId="8">#REF!</definedName>
    <definedName name="Cuentas7505" localSheetId="5">#REF!</definedName>
    <definedName name="Cuentas7505" localSheetId="13">#REF!</definedName>
    <definedName name="Cuentas7505" localSheetId="2">#REF!</definedName>
    <definedName name="Cuentas7505" localSheetId="0">#REF!</definedName>
    <definedName name="Cuentas7505" localSheetId="23">#REF!</definedName>
    <definedName name="Cuentas7505">#REF!</definedName>
    <definedName name="Cuentas7510" localSheetId="7">#REF!</definedName>
    <definedName name="Cuentas7510" localSheetId="9">#REF!</definedName>
    <definedName name="Cuentas7510" localSheetId="18">#REF!</definedName>
    <definedName name="Cuentas7510" localSheetId="17">#REF!</definedName>
    <definedName name="Cuentas7510" localSheetId="10">#REF!</definedName>
    <definedName name="Cuentas7510" localSheetId="8">#REF!</definedName>
    <definedName name="Cuentas7510" localSheetId="5">#REF!</definedName>
    <definedName name="Cuentas7510" localSheetId="13">#REF!</definedName>
    <definedName name="Cuentas7510" localSheetId="2">#REF!</definedName>
    <definedName name="Cuentas7510" localSheetId="0">#REF!</definedName>
    <definedName name="Cuentas7510" localSheetId="23">#REF!</definedName>
    <definedName name="Cuentas7510">#REF!</definedName>
    <definedName name="Cuentas7515" localSheetId="7">#REF!</definedName>
    <definedName name="Cuentas7515" localSheetId="9">#REF!</definedName>
    <definedName name="Cuentas7515" localSheetId="18">#REF!</definedName>
    <definedName name="Cuentas7515" localSheetId="17">#REF!</definedName>
    <definedName name="Cuentas7515" localSheetId="10">#REF!</definedName>
    <definedName name="Cuentas7515" localSheetId="8">#REF!</definedName>
    <definedName name="Cuentas7515" localSheetId="5">#REF!</definedName>
    <definedName name="Cuentas7515" localSheetId="13">#REF!</definedName>
    <definedName name="Cuentas7515" localSheetId="2">#REF!</definedName>
    <definedName name="Cuentas7515" localSheetId="0">#REF!</definedName>
    <definedName name="Cuentas7515" localSheetId="23">#REF!</definedName>
    <definedName name="Cuentas7515">#REF!</definedName>
    <definedName name="Cuentas7517" localSheetId="7">#REF!</definedName>
    <definedName name="Cuentas7517" localSheetId="9">#REF!</definedName>
    <definedName name="Cuentas7517" localSheetId="18">#REF!</definedName>
    <definedName name="Cuentas7517" localSheetId="17">#REF!</definedName>
    <definedName name="Cuentas7517" localSheetId="10">#REF!</definedName>
    <definedName name="Cuentas7517" localSheetId="8">#REF!</definedName>
    <definedName name="Cuentas7517" localSheetId="5">#REF!</definedName>
    <definedName name="Cuentas7517" localSheetId="13">#REF!</definedName>
    <definedName name="Cuentas7517" localSheetId="2">#REF!</definedName>
    <definedName name="Cuentas7517" localSheetId="0">#REF!</definedName>
    <definedName name="Cuentas7517" localSheetId="23">#REF!</definedName>
    <definedName name="Cuentas7517">#REF!</definedName>
    <definedName name="Cuentas7537" localSheetId="7">#REF!</definedName>
    <definedName name="Cuentas7537" localSheetId="9">#REF!</definedName>
    <definedName name="Cuentas7537" localSheetId="18">#REF!</definedName>
    <definedName name="Cuentas7537" localSheetId="17">#REF!</definedName>
    <definedName name="Cuentas7537" localSheetId="10">#REF!</definedName>
    <definedName name="Cuentas7537" localSheetId="8">#REF!</definedName>
    <definedName name="Cuentas7537" localSheetId="5">#REF!</definedName>
    <definedName name="Cuentas7537" localSheetId="13">#REF!</definedName>
    <definedName name="Cuentas7537" localSheetId="2">#REF!</definedName>
    <definedName name="Cuentas7537" localSheetId="0">#REF!</definedName>
    <definedName name="Cuentas7537" localSheetId="23">#REF!</definedName>
    <definedName name="Cuentas7537">#REF!</definedName>
    <definedName name="Cuentas7540" localSheetId="7">#REF!</definedName>
    <definedName name="Cuentas7540" localSheetId="9">#REF!</definedName>
    <definedName name="Cuentas7540" localSheetId="18">#REF!</definedName>
    <definedName name="Cuentas7540" localSheetId="17">#REF!</definedName>
    <definedName name="Cuentas7540" localSheetId="10">#REF!</definedName>
    <definedName name="Cuentas7540" localSheetId="8">#REF!</definedName>
    <definedName name="Cuentas7540" localSheetId="5">#REF!</definedName>
    <definedName name="Cuentas7540" localSheetId="13">#REF!</definedName>
    <definedName name="Cuentas7540" localSheetId="2">#REF!</definedName>
    <definedName name="Cuentas7540" localSheetId="0">#REF!</definedName>
    <definedName name="Cuentas7540" localSheetId="23">#REF!</definedName>
    <definedName name="Cuentas7540">#REF!</definedName>
    <definedName name="Cuentas7545" localSheetId="7">#REF!</definedName>
    <definedName name="Cuentas7545" localSheetId="9">#REF!</definedName>
    <definedName name="Cuentas7545" localSheetId="18">#REF!</definedName>
    <definedName name="Cuentas7545" localSheetId="17">#REF!</definedName>
    <definedName name="Cuentas7545" localSheetId="10">#REF!</definedName>
    <definedName name="Cuentas7545" localSheetId="8">#REF!</definedName>
    <definedName name="Cuentas7545" localSheetId="5">#REF!</definedName>
    <definedName name="Cuentas7545" localSheetId="13">#REF!</definedName>
    <definedName name="Cuentas7545" localSheetId="2">#REF!</definedName>
    <definedName name="Cuentas7545" localSheetId="0">#REF!</definedName>
    <definedName name="Cuentas7545" localSheetId="23">#REF!</definedName>
    <definedName name="Cuentas7545">#REF!</definedName>
    <definedName name="Cuentas7550" localSheetId="7">#REF!</definedName>
    <definedName name="Cuentas7550" localSheetId="9">#REF!</definedName>
    <definedName name="Cuentas7550" localSheetId="18">#REF!</definedName>
    <definedName name="Cuentas7550" localSheetId="17">#REF!</definedName>
    <definedName name="Cuentas7550" localSheetId="10">#REF!</definedName>
    <definedName name="Cuentas7550" localSheetId="8">#REF!</definedName>
    <definedName name="Cuentas7550" localSheetId="5">#REF!</definedName>
    <definedName name="Cuentas7550" localSheetId="13">#REF!</definedName>
    <definedName name="Cuentas7550" localSheetId="2">#REF!</definedName>
    <definedName name="Cuentas7550" localSheetId="0">#REF!</definedName>
    <definedName name="Cuentas7550" localSheetId="23">#REF!</definedName>
    <definedName name="Cuentas7550">#REF!</definedName>
    <definedName name="Cuentas7560" localSheetId="7">#REF!</definedName>
    <definedName name="Cuentas7560" localSheetId="9">#REF!</definedName>
    <definedName name="Cuentas7560" localSheetId="18">#REF!</definedName>
    <definedName name="Cuentas7560" localSheetId="17">#REF!</definedName>
    <definedName name="Cuentas7560" localSheetId="10">#REF!</definedName>
    <definedName name="Cuentas7560" localSheetId="8">#REF!</definedName>
    <definedName name="Cuentas7560" localSheetId="5">#REF!</definedName>
    <definedName name="Cuentas7560" localSheetId="13">#REF!</definedName>
    <definedName name="Cuentas7560" localSheetId="2">#REF!</definedName>
    <definedName name="Cuentas7560" localSheetId="0">#REF!</definedName>
    <definedName name="Cuentas7560" localSheetId="23">#REF!</definedName>
    <definedName name="Cuentas7560">#REF!</definedName>
    <definedName name="Cuentas7570" localSheetId="7">#REF!</definedName>
    <definedName name="Cuentas7570" localSheetId="9">#REF!</definedName>
    <definedName name="Cuentas7570" localSheetId="18">#REF!</definedName>
    <definedName name="Cuentas7570" localSheetId="17">#REF!</definedName>
    <definedName name="Cuentas7570" localSheetId="10">#REF!</definedName>
    <definedName name="Cuentas7570" localSheetId="8">#REF!</definedName>
    <definedName name="Cuentas7570" localSheetId="5">#REF!</definedName>
    <definedName name="Cuentas7570" localSheetId="13">#REF!</definedName>
    <definedName name="Cuentas7570" localSheetId="2">#REF!</definedName>
    <definedName name="Cuentas7570" localSheetId="0">#REF!</definedName>
    <definedName name="Cuentas7570" localSheetId="23">#REF!</definedName>
    <definedName name="Cuentas7570">#REF!</definedName>
    <definedName name="D" localSheetId="7">#REF!</definedName>
    <definedName name="D" localSheetId="9">#REF!</definedName>
    <definedName name="D" localSheetId="18">#REF!</definedName>
    <definedName name="D" localSheetId="17">#REF!</definedName>
    <definedName name="D" localSheetId="10">#REF!</definedName>
    <definedName name="D" localSheetId="8">#REF!</definedName>
    <definedName name="D" localSheetId="5">#REF!</definedName>
    <definedName name="D" localSheetId="13">#REF!</definedName>
    <definedName name="D" localSheetId="2">#REF!</definedName>
    <definedName name="D" localSheetId="0">#REF!</definedName>
    <definedName name="D" localSheetId="23">#REF!</definedName>
    <definedName name="D">#REF!</definedName>
    <definedName name="DARIPAVA_SOFTWARE_INC" localSheetId="10">'[35]INFOR. GENERAL'!#REF!</definedName>
    <definedName name="DARIPAVA_SOFTWARE_INC" localSheetId="8">'[35]INFOR. GENERAL'!#REF!</definedName>
    <definedName name="DARIPAVA_SOFTWARE_INC" localSheetId="5">'[35]INFOR. GENERAL'!#REF!</definedName>
    <definedName name="DARIPAVA_SOFTWARE_INC" localSheetId="21">'[35]INFOR. GENERAL'!#REF!</definedName>
    <definedName name="DARIPAVA_SOFTWARE_INC" localSheetId="23">'[35]INFOR. GENERAL'!#REF!</definedName>
    <definedName name="DARIPAVA_SOFTWARE_INC">'[35]INFOR. GENERAL'!#REF!</definedName>
    <definedName name="DATOS" localSheetId="21">'[38]DATOS EPANET'!$A$5:$B$189</definedName>
    <definedName name="DATOS">'[38]DATOS EPANET'!$A$5:$B$189</definedName>
    <definedName name="datos2" localSheetId="21">'[39]Base de Diseño'!$AF$2:$AK$245</definedName>
    <definedName name="datos2">'[39]Base de Diseño'!$AF$2:$AK$245</definedName>
    <definedName name="datos3" localSheetId="21">'[40]Base de Diseño'!$Y$5:$AC$800</definedName>
    <definedName name="datos3">'[40]Base de Diseño'!$Y$5:$AC$800</definedName>
    <definedName name="dd" localSheetId="7">#REF!</definedName>
    <definedName name="dd" localSheetId="9">#REF!</definedName>
    <definedName name="dd" localSheetId="18">#REF!</definedName>
    <definedName name="dd" localSheetId="17">#REF!</definedName>
    <definedName name="dd" localSheetId="10">#REF!</definedName>
    <definedName name="dd" localSheetId="8">#REF!</definedName>
    <definedName name="dd" localSheetId="5">#REF!</definedName>
    <definedName name="dd" localSheetId="13">#REF!</definedName>
    <definedName name="dd" localSheetId="21">#REF!</definedName>
    <definedName name="dd" localSheetId="2">#REF!</definedName>
    <definedName name="dd" localSheetId="0">#REF!</definedName>
    <definedName name="dd" localSheetId="23">#REF!</definedName>
    <definedName name="dd">#REF!</definedName>
    <definedName name="ddd" localSheetId="7">#REF!</definedName>
    <definedName name="ddd" localSheetId="9">#REF!</definedName>
    <definedName name="ddd" localSheetId="18">#REF!</definedName>
    <definedName name="ddd" localSheetId="17">#REF!</definedName>
    <definedName name="ddd" localSheetId="10">#REF!</definedName>
    <definedName name="ddd" localSheetId="8">#REF!</definedName>
    <definedName name="ddd" localSheetId="5">#REF!</definedName>
    <definedName name="ddd" localSheetId="13">#REF!</definedName>
    <definedName name="ddd" localSheetId="21">#REF!</definedName>
    <definedName name="ddd" localSheetId="2">#REF!</definedName>
    <definedName name="ddd" localSheetId="0">#REF!</definedName>
    <definedName name="ddd" localSheetId="23">#REF!</definedName>
    <definedName name="ddd">#REF!</definedName>
    <definedName name="dddf" localSheetId="7">#REF!</definedName>
    <definedName name="dddf" localSheetId="9">#REF!</definedName>
    <definedName name="dddf" localSheetId="18">#REF!</definedName>
    <definedName name="dddf" localSheetId="17">#REF!</definedName>
    <definedName name="dddf" localSheetId="10">#REF!</definedName>
    <definedName name="dddf" localSheetId="8">#REF!</definedName>
    <definedName name="dddf" localSheetId="5">#REF!</definedName>
    <definedName name="dddf" localSheetId="13">#REF!</definedName>
    <definedName name="dddf" localSheetId="21">#REF!</definedName>
    <definedName name="dddf" localSheetId="2">#REF!</definedName>
    <definedName name="dddf" localSheetId="0">#REF!</definedName>
    <definedName name="dddf" localSheetId="23">#REF!</definedName>
    <definedName name="dddf">#REF!</definedName>
    <definedName name="DECUENTOS" localSheetId="23">#REF!</definedName>
    <definedName name="DECUENTOS">#REF!</definedName>
    <definedName name="DEMANDA" localSheetId="7">#REF!</definedName>
    <definedName name="DEMANDA" localSheetId="9">#REF!</definedName>
    <definedName name="DEMANDA" localSheetId="18">#REF!</definedName>
    <definedName name="DEMANDA" localSheetId="17">#REF!</definedName>
    <definedName name="DEMANDA" localSheetId="10">#REF!</definedName>
    <definedName name="DEMANDA" localSheetId="8">#REF!</definedName>
    <definedName name="DEMANDA" localSheetId="5">#REF!</definedName>
    <definedName name="DEMANDA" localSheetId="13">#REF!</definedName>
    <definedName name="DEMANDA" localSheetId="2">#REF!</definedName>
    <definedName name="DEMANDA" localSheetId="0">#REF!</definedName>
    <definedName name="DEMANDA" localSheetId="23">#REF!</definedName>
    <definedName name="DEMANDA">#REF!</definedName>
    <definedName name="DENS" localSheetId="23">#REF!</definedName>
    <definedName name="DENS">#REF!</definedName>
    <definedName name="densi" localSheetId="23">#REF!</definedName>
    <definedName name="densi">#REF!</definedName>
    <definedName name="DESEMBOLSOS" localSheetId="7">#REF!</definedName>
    <definedName name="DESEMBOLSOS" localSheetId="9">#REF!</definedName>
    <definedName name="DESEMBOLSOS" localSheetId="18">#REF!</definedName>
    <definedName name="DESEMBOLSOS" localSheetId="17">#REF!</definedName>
    <definedName name="DESEMBOLSOS" localSheetId="10">#REF!</definedName>
    <definedName name="DESEMBOLSOS" localSheetId="8">#REF!</definedName>
    <definedName name="DESEMBOLSOS" localSheetId="5">#REF!</definedName>
    <definedName name="DESEMBOLSOS" localSheetId="13">#REF!</definedName>
    <definedName name="DESEMBOLSOS" localSheetId="2">#REF!</definedName>
    <definedName name="DESEMBOLSOS" localSheetId="0">#REF!</definedName>
    <definedName name="DESEMBOLSOS" localSheetId="23">#REF!</definedName>
    <definedName name="DESEMBOLSOS">#REF!</definedName>
    <definedName name="Detalle1">[4]General!$B$5:$B$1281</definedName>
    <definedName name="DIVERSOS" localSheetId="7">#REF!</definedName>
    <definedName name="DIVERSOS" localSheetId="9">#REF!</definedName>
    <definedName name="DIVERSOS" localSheetId="18">#REF!</definedName>
    <definedName name="DIVERSOS" localSheetId="17">#REF!</definedName>
    <definedName name="DIVERSOS" localSheetId="10">#REF!</definedName>
    <definedName name="DIVERSOS" localSheetId="8">#REF!</definedName>
    <definedName name="DIVERSOS" localSheetId="5">#REF!</definedName>
    <definedName name="DIVERSOS" localSheetId="13">#REF!</definedName>
    <definedName name="DIVERSOS" localSheetId="21">#REF!</definedName>
    <definedName name="DIVERSOS" localSheetId="2">#REF!</definedName>
    <definedName name="DIVERSOS" localSheetId="0">#REF!</definedName>
    <definedName name="DIVERSOS" localSheetId="23">#REF!</definedName>
    <definedName name="DIVERSOS">#REF!</definedName>
    <definedName name="DM" localSheetId="7">#REF!</definedName>
    <definedName name="DM" localSheetId="9">#REF!</definedName>
    <definedName name="DM" localSheetId="18">#REF!</definedName>
    <definedName name="DM" localSheetId="17">#REF!</definedName>
    <definedName name="DM" localSheetId="10">#REF!</definedName>
    <definedName name="DM" localSheetId="8">#REF!</definedName>
    <definedName name="DM" localSheetId="5">#REF!</definedName>
    <definedName name="DM" localSheetId="13">#REF!</definedName>
    <definedName name="DM" localSheetId="21">#REF!</definedName>
    <definedName name="DM" localSheetId="2">#REF!</definedName>
    <definedName name="DM" localSheetId="0">#REF!</definedName>
    <definedName name="DM" localSheetId="23">#REF!</definedName>
    <definedName name="DM">#REF!</definedName>
    <definedName name="DMD" localSheetId="7">#REF!</definedName>
    <definedName name="DMD" localSheetId="9">#REF!</definedName>
    <definedName name="DMD" localSheetId="18">#REF!</definedName>
    <definedName name="DMD" localSheetId="17">#REF!</definedName>
    <definedName name="DMD" localSheetId="10">#REF!</definedName>
    <definedName name="DMD" localSheetId="8">#REF!</definedName>
    <definedName name="DMD" localSheetId="5">#REF!</definedName>
    <definedName name="DMD" localSheetId="13">#REF!</definedName>
    <definedName name="DMD" localSheetId="21">#REF!</definedName>
    <definedName name="DMD" localSheetId="2">#REF!</definedName>
    <definedName name="DMD" localSheetId="0">#REF!</definedName>
    <definedName name="DMD" localSheetId="23">#REF!</definedName>
    <definedName name="DMD">#REF!</definedName>
    <definedName name="DOT" localSheetId="23">#REF!</definedName>
    <definedName name="DOT">#REF!</definedName>
    <definedName name="dota" localSheetId="23">#REF!</definedName>
    <definedName name="dota">#REF!</definedName>
    <definedName name="DTF" localSheetId="7">#REF!</definedName>
    <definedName name="DTF" localSheetId="9">#REF!</definedName>
    <definedName name="DTF" localSheetId="18">#REF!</definedName>
    <definedName name="DTF" localSheetId="17">#REF!</definedName>
    <definedName name="DTF" localSheetId="10">#REF!</definedName>
    <definedName name="DTF" localSheetId="8">#REF!</definedName>
    <definedName name="DTF" localSheetId="5">#REF!</definedName>
    <definedName name="DTF" localSheetId="13">#REF!</definedName>
    <definedName name="DTF" localSheetId="2">#REF!</definedName>
    <definedName name="DTF" localSheetId="0">#REF!</definedName>
    <definedName name="DTF" localSheetId="23">#REF!</definedName>
    <definedName name="DTF">#REF!</definedName>
    <definedName name="E">#N/A</definedName>
    <definedName name="E.ca" localSheetId="7">#REF!</definedName>
    <definedName name="E.ca" localSheetId="9">#REF!</definedName>
    <definedName name="E.ca" localSheetId="18">#REF!</definedName>
    <definedName name="E.ca" localSheetId="17">#REF!</definedName>
    <definedName name="E.ca" localSheetId="10">#REF!</definedName>
    <definedName name="E.ca" localSheetId="8">#REF!</definedName>
    <definedName name="E.ca" localSheetId="5">#REF!</definedName>
    <definedName name="E.ca" localSheetId="13">#REF!</definedName>
    <definedName name="E.ca" localSheetId="21">#REF!</definedName>
    <definedName name="E.ca" localSheetId="2">#REF!</definedName>
    <definedName name="E.ca" localSheetId="0">#REF!</definedName>
    <definedName name="E.ca" localSheetId="23">#REF!</definedName>
    <definedName name="E.ca">#REF!</definedName>
    <definedName name="E.co" localSheetId="7">#REF!</definedName>
    <definedName name="E.co" localSheetId="9">#REF!</definedName>
    <definedName name="E.co" localSheetId="18">#REF!</definedName>
    <definedName name="E.co" localSheetId="17">#REF!</definedName>
    <definedName name="E.co" localSheetId="10">#REF!</definedName>
    <definedName name="E.co" localSheetId="8">#REF!</definedName>
    <definedName name="E.co" localSheetId="5">#REF!</definedName>
    <definedName name="E.co" localSheetId="13">#REF!</definedName>
    <definedName name="E.co" localSheetId="21">#REF!</definedName>
    <definedName name="E.co" localSheetId="2">#REF!</definedName>
    <definedName name="E.co" localSheetId="0">#REF!</definedName>
    <definedName name="E.co" localSheetId="23">#REF!</definedName>
    <definedName name="E.co">#REF!</definedName>
    <definedName name="eee" localSheetId="7">#REF!</definedName>
    <definedName name="eee" localSheetId="9">#REF!</definedName>
    <definedName name="eee" localSheetId="18">#REF!</definedName>
    <definedName name="eee" localSheetId="17">#REF!</definedName>
    <definedName name="eee" localSheetId="10">#REF!</definedName>
    <definedName name="eee" localSheetId="8">#REF!</definedName>
    <definedName name="eee" localSheetId="5">#REF!</definedName>
    <definedName name="eee" localSheetId="13">#REF!</definedName>
    <definedName name="eee" localSheetId="21">#REF!</definedName>
    <definedName name="eee" localSheetId="2">#REF!</definedName>
    <definedName name="eee" localSheetId="0">#REF!</definedName>
    <definedName name="eee" localSheetId="23">#REF!</definedName>
    <definedName name="eee">#REF!</definedName>
    <definedName name="eeee" localSheetId="23">#REF!</definedName>
    <definedName name="eeee">#REF!</definedName>
    <definedName name="EGRESOS" localSheetId="7">#REF!</definedName>
    <definedName name="EGRESOS" localSheetId="9">#REF!</definedName>
    <definedName name="EGRESOS" localSheetId="18">#REF!</definedName>
    <definedName name="EGRESOS" localSheetId="17">#REF!</definedName>
    <definedName name="EGRESOS" localSheetId="10">#REF!</definedName>
    <definedName name="EGRESOS" localSheetId="8">#REF!</definedName>
    <definedName name="EGRESOS" localSheetId="5">#REF!</definedName>
    <definedName name="EGRESOS" localSheetId="13">#REF!</definedName>
    <definedName name="EGRESOS" localSheetId="2">#REF!</definedName>
    <definedName name="EGRESOS" localSheetId="0">#REF!</definedName>
    <definedName name="EGRESOS" localSheetId="23">#REF!</definedName>
    <definedName name="EGRESOS">#REF!</definedName>
    <definedName name="ER" localSheetId="9">#REF!</definedName>
    <definedName name="ER" localSheetId="18">#REF!</definedName>
    <definedName name="ER" localSheetId="17">#REF!</definedName>
    <definedName name="ER" localSheetId="10">#REF!</definedName>
    <definedName name="ER" localSheetId="8">#REF!</definedName>
    <definedName name="ER" localSheetId="14">#REF!</definedName>
    <definedName name="ER" localSheetId="15">#REF!</definedName>
    <definedName name="ER" localSheetId="5">#REF!</definedName>
    <definedName name="ER" localSheetId="13">#REF!</definedName>
    <definedName name="ER" localSheetId="23">#REF!</definedName>
    <definedName name="ER">#REF!</definedName>
    <definedName name="ERR" localSheetId="23">#REF!</definedName>
    <definedName name="ERR">#REF!</definedName>
    <definedName name="erra" localSheetId="23">#REF!</definedName>
    <definedName name="erra">#REF!</definedName>
    <definedName name="ErrorSac2002" localSheetId="7">#REF!</definedName>
    <definedName name="ErrorSac2002" localSheetId="9">#REF!</definedName>
    <definedName name="ErrorSac2002" localSheetId="18">#REF!</definedName>
    <definedName name="ErrorSac2002" localSheetId="17">#REF!</definedName>
    <definedName name="ErrorSac2002" localSheetId="10">#REF!</definedName>
    <definedName name="ErrorSac2002" localSheetId="8">#REF!</definedName>
    <definedName name="ErrorSac2002" localSheetId="5">#REF!</definedName>
    <definedName name="ErrorSac2002" localSheetId="13">#REF!</definedName>
    <definedName name="ErrorSac2002" localSheetId="2">#REF!</definedName>
    <definedName name="ErrorSac2002" localSheetId="0">#REF!</definedName>
    <definedName name="ErrorSac2002" localSheetId="23">#REF!</definedName>
    <definedName name="ErrorSac2002">#REF!</definedName>
    <definedName name="ErrorSac2003" localSheetId="7">#REF!</definedName>
    <definedName name="ErrorSac2003" localSheetId="9">#REF!</definedName>
    <definedName name="ErrorSac2003" localSheetId="18">#REF!</definedName>
    <definedName name="ErrorSac2003" localSheetId="17">#REF!</definedName>
    <definedName name="ErrorSac2003" localSheetId="10">#REF!</definedName>
    <definedName name="ErrorSac2003" localSheetId="8">#REF!</definedName>
    <definedName name="ErrorSac2003" localSheetId="5">#REF!</definedName>
    <definedName name="ErrorSac2003" localSheetId="13">#REF!</definedName>
    <definedName name="ErrorSac2003" localSheetId="2">#REF!</definedName>
    <definedName name="ErrorSac2003" localSheetId="0">#REF!</definedName>
    <definedName name="ErrorSac2003" localSheetId="23">#REF!</definedName>
    <definedName name="ErrorSac2003">#REF!</definedName>
    <definedName name="ErrorSop2002" localSheetId="7">#REF!</definedName>
    <definedName name="ErrorSop2002" localSheetId="9">#REF!</definedName>
    <definedName name="ErrorSop2002" localSheetId="18">#REF!</definedName>
    <definedName name="ErrorSop2002" localSheetId="17">#REF!</definedName>
    <definedName name="ErrorSop2002" localSheetId="10">#REF!</definedName>
    <definedName name="ErrorSop2002" localSheetId="8">#REF!</definedName>
    <definedName name="ErrorSop2002" localSheetId="5">#REF!</definedName>
    <definedName name="ErrorSop2002" localSheetId="13">#REF!</definedName>
    <definedName name="ErrorSop2002" localSheetId="2">#REF!</definedName>
    <definedName name="ErrorSop2002" localSheetId="0">#REF!</definedName>
    <definedName name="ErrorSop2002" localSheetId="23">#REF!</definedName>
    <definedName name="ErrorSop2002">#REF!</definedName>
    <definedName name="ErrorSop2003" localSheetId="7">#REF!</definedName>
    <definedName name="ErrorSop2003" localSheetId="9">#REF!</definedName>
    <definedName name="ErrorSop2003" localSheetId="18">#REF!</definedName>
    <definedName name="ErrorSop2003" localSheetId="17">#REF!</definedName>
    <definedName name="ErrorSop2003" localSheetId="10">#REF!</definedName>
    <definedName name="ErrorSop2003" localSheetId="8">#REF!</definedName>
    <definedName name="ErrorSop2003" localSheetId="5">#REF!</definedName>
    <definedName name="ErrorSop2003" localSheetId="13">#REF!</definedName>
    <definedName name="ErrorSop2003" localSheetId="2">#REF!</definedName>
    <definedName name="ErrorSop2003" localSheetId="0">#REF!</definedName>
    <definedName name="ErrorSop2003" localSheetId="23">#REF!</definedName>
    <definedName name="ErrorSop2003">#REF!</definedName>
    <definedName name="errr" localSheetId="23">#REF!</definedName>
    <definedName name="errr">#REF!</definedName>
    <definedName name="EWQ" localSheetId="23">#REF!</definedName>
    <definedName name="EWQ">#REF!</definedName>
    <definedName name="EXCAVACIONCONGLOMERADO" localSheetId="9">#REF!</definedName>
    <definedName name="EXCAVACIONCONGLOMERADO" localSheetId="18">#REF!</definedName>
    <definedName name="EXCAVACIONCONGLOMERADO" localSheetId="17">#REF!</definedName>
    <definedName name="EXCAVACIONCONGLOMERADO" localSheetId="10">#REF!</definedName>
    <definedName name="EXCAVACIONCONGLOMERADO" localSheetId="8">#REF!</definedName>
    <definedName name="EXCAVACIONCONGLOMERADO" localSheetId="14">#REF!</definedName>
    <definedName name="EXCAVACIONCONGLOMERADO" localSheetId="15">#REF!</definedName>
    <definedName name="EXCAVACIONCONGLOMERADO" localSheetId="5">#REF!</definedName>
    <definedName name="EXCAVACIONCONGLOMERADO" localSheetId="13">#REF!</definedName>
    <definedName name="EXCAVACIONCONGLOMERADO" localSheetId="23">#REF!</definedName>
    <definedName name="EXCAVACIONCONGLOMERADO">#REF!</definedName>
    <definedName name="EXCAVACIONSIMPLE" localSheetId="9">#REF!</definedName>
    <definedName name="EXCAVACIONSIMPLE" localSheetId="18">#REF!</definedName>
    <definedName name="EXCAVACIONSIMPLE" localSheetId="17">#REF!</definedName>
    <definedName name="EXCAVACIONSIMPLE" localSheetId="10">#REF!</definedName>
    <definedName name="EXCAVACIONSIMPLE" localSheetId="8">#REF!</definedName>
    <definedName name="EXCAVACIONSIMPLE" localSheetId="14">#REF!</definedName>
    <definedName name="EXCAVACIONSIMPLE" localSheetId="15">#REF!</definedName>
    <definedName name="EXCAVACIONSIMPLE" localSheetId="5">#REF!</definedName>
    <definedName name="EXCAVACIONSIMPLE" localSheetId="13">#REF!</definedName>
    <definedName name="EXCAVACIONSIMPLE" localSheetId="23">#REF!</definedName>
    <definedName name="EXCAVACIONSIMPLE">#REF!</definedName>
    <definedName name="Excel_BuiltIn_Print_Area_1_1" localSheetId="7">#REF!</definedName>
    <definedName name="Excel_BuiltIn_Print_Area_1_1" localSheetId="9">#REF!</definedName>
    <definedName name="Excel_BuiltIn_Print_Area_1_1" localSheetId="18">#REF!</definedName>
    <definedName name="Excel_BuiltIn_Print_Area_1_1" localSheetId="17">#REF!</definedName>
    <definedName name="Excel_BuiltIn_Print_Area_1_1" localSheetId="10">#REF!</definedName>
    <definedName name="Excel_BuiltIn_Print_Area_1_1" localSheetId="8">#REF!</definedName>
    <definedName name="Excel_BuiltIn_Print_Area_1_1" localSheetId="5">#REF!</definedName>
    <definedName name="Excel_BuiltIn_Print_Area_1_1" localSheetId="13">#REF!</definedName>
    <definedName name="Excel_BuiltIn_Print_Area_1_1" localSheetId="2">#REF!</definedName>
    <definedName name="Excel_BuiltIn_Print_Area_1_1" localSheetId="0">#REF!</definedName>
    <definedName name="Excel_BuiltIn_Print_Area_1_1" localSheetId="23">#REF!</definedName>
    <definedName name="Excel_BuiltIn_Print_Area_1_1">#REF!</definedName>
    <definedName name="Excel_BuiltIn_Print_Area_1_1_1" localSheetId="7">#REF!</definedName>
    <definedName name="Excel_BuiltIn_Print_Area_1_1_1" localSheetId="9">#REF!</definedName>
    <definedName name="Excel_BuiltIn_Print_Area_1_1_1" localSheetId="18">#REF!</definedName>
    <definedName name="Excel_BuiltIn_Print_Area_1_1_1" localSheetId="17">#REF!</definedName>
    <definedName name="Excel_BuiltIn_Print_Area_1_1_1" localSheetId="10">#REF!</definedName>
    <definedName name="Excel_BuiltIn_Print_Area_1_1_1" localSheetId="8">#REF!</definedName>
    <definedName name="Excel_BuiltIn_Print_Area_1_1_1" localSheetId="5">#REF!</definedName>
    <definedName name="Excel_BuiltIn_Print_Area_1_1_1" localSheetId="13">#REF!</definedName>
    <definedName name="Excel_BuiltIn_Print_Area_1_1_1" localSheetId="2">#REF!</definedName>
    <definedName name="Excel_BuiltIn_Print_Area_1_1_1" localSheetId="0">#REF!</definedName>
    <definedName name="Excel_BuiltIn_Print_Area_1_1_1" localSheetId="23">#REF!</definedName>
    <definedName name="Excel_BuiltIn_Print_Area_1_1_1">#REF!</definedName>
    <definedName name="Excel_BuiltIn_Print_Area_1_1_1_1" localSheetId="7">#REF!</definedName>
    <definedName name="Excel_BuiltIn_Print_Area_1_1_1_1" localSheetId="9">#REF!</definedName>
    <definedName name="Excel_BuiltIn_Print_Area_1_1_1_1" localSheetId="18">#REF!</definedName>
    <definedName name="Excel_BuiltIn_Print_Area_1_1_1_1" localSheetId="17">#REF!</definedName>
    <definedName name="Excel_BuiltIn_Print_Area_1_1_1_1" localSheetId="10">#REF!</definedName>
    <definedName name="Excel_BuiltIn_Print_Area_1_1_1_1" localSheetId="8">#REF!</definedName>
    <definedName name="Excel_BuiltIn_Print_Area_1_1_1_1" localSheetId="5">#REF!</definedName>
    <definedName name="Excel_BuiltIn_Print_Area_1_1_1_1" localSheetId="13">#REF!</definedName>
    <definedName name="Excel_BuiltIn_Print_Area_1_1_1_1" localSheetId="2">#REF!</definedName>
    <definedName name="Excel_BuiltIn_Print_Area_1_1_1_1" localSheetId="0">#REF!</definedName>
    <definedName name="Excel_BuiltIn_Print_Area_1_1_1_1" localSheetId="23">#REF!</definedName>
    <definedName name="Excel_BuiltIn_Print_Area_1_1_1_1">#REF!</definedName>
    <definedName name="Excel_BuiltIn_Print_Area_2" localSheetId="7">#REF!</definedName>
    <definedName name="Excel_BuiltIn_Print_Area_2" localSheetId="9">#REF!</definedName>
    <definedName name="Excel_BuiltIn_Print_Area_2" localSheetId="18">#REF!</definedName>
    <definedName name="Excel_BuiltIn_Print_Area_2" localSheetId="17">#REF!</definedName>
    <definedName name="Excel_BuiltIn_Print_Area_2" localSheetId="10">#REF!</definedName>
    <definedName name="Excel_BuiltIn_Print_Area_2" localSheetId="8">#REF!</definedName>
    <definedName name="Excel_BuiltIn_Print_Area_2" localSheetId="5">#REF!</definedName>
    <definedName name="Excel_BuiltIn_Print_Area_2" localSheetId="13">#REF!</definedName>
    <definedName name="Excel_BuiltIn_Print_Area_2" localSheetId="2">#REF!</definedName>
    <definedName name="Excel_BuiltIn_Print_Area_2" localSheetId="0">#REF!</definedName>
    <definedName name="Excel_BuiltIn_Print_Area_2" localSheetId="23">#REF!</definedName>
    <definedName name="Excel_BuiltIn_Print_Area_2">#REF!</definedName>
    <definedName name="Excel_BuiltIn_Print_Area_2_1" localSheetId="7">#REF!</definedName>
    <definedName name="Excel_BuiltIn_Print_Area_2_1" localSheetId="9">#REF!</definedName>
    <definedName name="Excel_BuiltIn_Print_Area_2_1" localSheetId="18">#REF!</definedName>
    <definedName name="Excel_BuiltIn_Print_Area_2_1" localSheetId="17">#REF!</definedName>
    <definedName name="Excel_BuiltIn_Print_Area_2_1" localSheetId="10">#REF!</definedName>
    <definedName name="Excel_BuiltIn_Print_Area_2_1" localSheetId="8">#REF!</definedName>
    <definedName name="Excel_BuiltIn_Print_Area_2_1" localSheetId="5">#REF!</definedName>
    <definedName name="Excel_BuiltIn_Print_Area_2_1" localSheetId="13">#REF!</definedName>
    <definedName name="Excel_BuiltIn_Print_Area_2_1" localSheetId="2">#REF!</definedName>
    <definedName name="Excel_BuiltIn_Print_Area_2_1" localSheetId="0">#REF!</definedName>
    <definedName name="Excel_BuiltIn_Print_Area_2_1" localSheetId="23">#REF!</definedName>
    <definedName name="Excel_BuiltIn_Print_Area_2_1">#REF!</definedName>
    <definedName name="Excel_BuiltIn_Print_Area_2_1_1" localSheetId="7">#REF!</definedName>
    <definedName name="Excel_BuiltIn_Print_Area_2_1_1" localSheetId="9">#REF!</definedName>
    <definedName name="Excel_BuiltIn_Print_Area_2_1_1" localSheetId="18">#REF!</definedName>
    <definedName name="Excel_BuiltIn_Print_Area_2_1_1" localSheetId="17">#REF!</definedName>
    <definedName name="Excel_BuiltIn_Print_Area_2_1_1" localSheetId="10">#REF!</definedName>
    <definedName name="Excel_BuiltIn_Print_Area_2_1_1" localSheetId="8">#REF!</definedName>
    <definedName name="Excel_BuiltIn_Print_Area_2_1_1" localSheetId="5">#REF!</definedName>
    <definedName name="Excel_BuiltIn_Print_Area_2_1_1" localSheetId="13">#REF!</definedName>
    <definedName name="Excel_BuiltIn_Print_Area_2_1_1" localSheetId="2">#REF!</definedName>
    <definedName name="Excel_BuiltIn_Print_Area_2_1_1" localSheetId="0">#REF!</definedName>
    <definedName name="Excel_BuiltIn_Print_Area_2_1_1" localSheetId="23">#REF!</definedName>
    <definedName name="Excel_BuiltIn_Print_Area_2_1_1">#REF!</definedName>
    <definedName name="Excel_BuiltIn_Print_Area_3" localSheetId="7">#REF!</definedName>
    <definedName name="Excel_BuiltIn_Print_Area_3" localSheetId="9">#REF!</definedName>
    <definedName name="Excel_BuiltIn_Print_Area_3" localSheetId="18">#REF!</definedName>
    <definedName name="Excel_BuiltIn_Print_Area_3" localSheetId="17">#REF!</definedName>
    <definedName name="Excel_BuiltIn_Print_Area_3" localSheetId="10">#REF!</definedName>
    <definedName name="Excel_BuiltIn_Print_Area_3" localSheetId="8">#REF!</definedName>
    <definedName name="Excel_BuiltIn_Print_Area_3" localSheetId="5">#REF!</definedName>
    <definedName name="Excel_BuiltIn_Print_Area_3" localSheetId="13">#REF!</definedName>
    <definedName name="Excel_BuiltIn_Print_Area_3" localSheetId="2">#REF!</definedName>
    <definedName name="Excel_BuiltIn_Print_Area_3" localSheetId="0">#REF!</definedName>
    <definedName name="Excel_BuiltIn_Print_Area_3" localSheetId="23">#REF!</definedName>
    <definedName name="Excel_BuiltIn_Print_Area_3">#REF!</definedName>
    <definedName name="Excel_BuiltIn_Print_Area_3_1" localSheetId="7">#REF!</definedName>
    <definedName name="Excel_BuiltIn_Print_Area_3_1" localSheetId="9">#REF!</definedName>
    <definedName name="Excel_BuiltIn_Print_Area_3_1" localSheetId="18">#REF!</definedName>
    <definedName name="Excel_BuiltIn_Print_Area_3_1" localSheetId="17">#REF!</definedName>
    <definedName name="Excel_BuiltIn_Print_Area_3_1" localSheetId="10">#REF!</definedName>
    <definedName name="Excel_BuiltIn_Print_Area_3_1" localSheetId="8">#REF!</definedName>
    <definedName name="Excel_BuiltIn_Print_Area_3_1" localSheetId="5">#REF!</definedName>
    <definedName name="Excel_BuiltIn_Print_Area_3_1" localSheetId="13">#REF!</definedName>
    <definedName name="Excel_BuiltIn_Print_Area_3_1" localSheetId="2">#REF!</definedName>
    <definedName name="Excel_BuiltIn_Print_Area_3_1" localSheetId="0">#REF!</definedName>
    <definedName name="Excel_BuiltIn_Print_Area_3_1" localSheetId="23">#REF!</definedName>
    <definedName name="Excel_BuiltIn_Print_Area_3_1">#REF!</definedName>
    <definedName name="Excel_BuiltIn_Print_Area_4" localSheetId="7">#REF!</definedName>
    <definedName name="Excel_BuiltIn_Print_Area_4" localSheetId="9">#REF!</definedName>
    <definedName name="Excel_BuiltIn_Print_Area_4" localSheetId="18">#REF!</definedName>
    <definedName name="Excel_BuiltIn_Print_Area_4" localSheetId="17">#REF!</definedName>
    <definedName name="Excel_BuiltIn_Print_Area_4" localSheetId="10">#REF!</definedName>
    <definedName name="Excel_BuiltIn_Print_Area_4" localSheetId="8">#REF!</definedName>
    <definedName name="Excel_BuiltIn_Print_Area_4" localSheetId="5">#REF!</definedName>
    <definedName name="Excel_BuiltIn_Print_Area_4" localSheetId="13">#REF!</definedName>
    <definedName name="Excel_BuiltIn_Print_Area_4" localSheetId="2">#REF!</definedName>
    <definedName name="Excel_BuiltIn_Print_Area_4" localSheetId="0">#REF!</definedName>
    <definedName name="Excel_BuiltIn_Print_Area_4" localSheetId="23">#REF!</definedName>
    <definedName name="Excel_BuiltIn_Print_Area_4">#REF!</definedName>
    <definedName name="Excel_BuiltIn_Print_Area_5" localSheetId="7">#REF!</definedName>
    <definedName name="Excel_BuiltIn_Print_Area_5" localSheetId="9">#REF!</definedName>
    <definedName name="Excel_BuiltIn_Print_Area_5" localSheetId="18">#REF!</definedName>
    <definedName name="Excel_BuiltIn_Print_Area_5" localSheetId="17">#REF!</definedName>
    <definedName name="Excel_BuiltIn_Print_Area_5" localSheetId="10">#REF!</definedName>
    <definedName name="Excel_BuiltIn_Print_Area_5" localSheetId="8">#REF!</definedName>
    <definedName name="Excel_BuiltIn_Print_Area_5" localSheetId="5">#REF!</definedName>
    <definedName name="Excel_BuiltIn_Print_Area_5" localSheetId="13">#REF!</definedName>
    <definedName name="Excel_BuiltIn_Print_Area_5" localSheetId="2">#REF!</definedName>
    <definedName name="Excel_BuiltIn_Print_Area_5" localSheetId="0">#REF!</definedName>
    <definedName name="Excel_BuiltIn_Print_Area_5" localSheetId="23">#REF!</definedName>
    <definedName name="Excel_BuiltIn_Print_Area_5">#REF!</definedName>
    <definedName name="Excel_BuiltIn_Print_Area_5_1" localSheetId="7">#REF!</definedName>
    <definedName name="Excel_BuiltIn_Print_Area_5_1" localSheetId="9">#REF!</definedName>
    <definedName name="Excel_BuiltIn_Print_Area_5_1" localSheetId="18">#REF!</definedName>
    <definedName name="Excel_BuiltIn_Print_Area_5_1" localSheetId="17">#REF!</definedName>
    <definedName name="Excel_BuiltIn_Print_Area_5_1" localSheetId="10">#REF!</definedName>
    <definedName name="Excel_BuiltIn_Print_Area_5_1" localSheetId="8">#REF!</definedName>
    <definedName name="Excel_BuiltIn_Print_Area_5_1" localSheetId="5">#REF!</definedName>
    <definedName name="Excel_BuiltIn_Print_Area_5_1" localSheetId="13">#REF!</definedName>
    <definedName name="Excel_BuiltIn_Print_Area_5_1" localSheetId="2">#REF!</definedName>
    <definedName name="Excel_BuiltIn_Print_Area_5_1" localSheetId="0">#REF!</definedName>
    <definedName name="Excel_BuiltIn_Print_Area_5_1" localSheetId="23">#REF!</definedName>
    <definedName name="Excel_BuiltIn_Print_Area_5_1">#REF!</definedName>
    <definedName name="Excel_BuiltIn_Print_Area_6" localSheetId="7">#REF!</definedName>
    <definedName name="Excel_BuiltIn_Print_Area_6" localSheetId="9">#REF!</definedName>
    <definedName name="Excel_BuiltIn_Print_Area_6" localSheetId="18">#REF!</definedName>
    <definedName name="Excel_BuiltIn_Print_Area_6" localSheetId="17">#REF!</definedName>
    <definedName name="Excel_BuiltIn_Print_Area_6" localSheetId="10">#REF!</definedName>
    <definedName name="Excel_BuiltIn_Print_Area_6" localSheetId="8">#REF!</definedName>
    <definedName name="Excel_BuiltIn_Print_Area_6" localSheetId="5">#REF!</definedName>
    <definedName name="Excel_BuiltIn_Print_Area_6" localSheetId="13">#REF!</definedName>
    <definedName name="Excel_BuiltIn_Print_Area_6" localSheetId="2">#REF!</definedName>
    <definedName name="Excel_BuiltIn_Print_Area_6" localSheetId="0">#REF!</definedName>
    <definedName name="Excel_BuiltIn_Print_Area_6" localSheetId="23">#REF!</definedName>
    <definedName name="Excel_BuiltIn_Print_Area_6">#REF!</definedName>
    <definedName name="Excel_BuiltIn_Print_Area_7" localSheetId="7">#REF!</definedName>
    <definedName name="Excel_BuiltIn_Print_Area_7" localSheetId="9">#REF!</definedName>
    <definedName name="Excel_BuiltIn_Print_Area_7" localSheetId="18">#REF!</definedName>
    <definedName name="Excel_BuiltIn_Print_Area_7" localSheetId="17">#REF!</definedName>
    <definedName name="Excel_BuiltIn_Print_Area_7" localSheetId="10">#REF!</definedName>
    <definedName name="Excel_BuiltIn_Print_Area_7" localSheetId="8">#REF!</definedName>
    <definedName name="Excel_BuiltIn_Print_Area_7" localSheetId="5">#REF!</definedName>
    <definedName name="Excel_BuiltIn_Print_Area_7" localSheetId="13">#REF!</definedName>
    <definedName name="Excel_BuiltIn_Print_Area_7" localSheetId="2">#REF!</definedName>
    <definedName name="Excel_BuiltIn_Print_Area_7" localSheetId="0">#REF!</definedName>
    <definedName name="Excel_BuiltIn_Print_Area_7" localSheetId="23">#REF!</definedName>
    <definedName name="Excel_BuiltIn_Print_Area_7">#REF!</definedName>
    <definedName name="Excel_BuiltIn_Print_Area_8" localSheetId="7">#REF!</definedName>
    <definedName name="Excel_BuiltIn_Print_Area_8" localSheetId="9">#REF!</definedName>
    <definedName name="Excel_BuiltIn_Print_Area_8" localSheetId="18">#REF!</definedName>
    <definedName name="Excel_BuiltIn_Print_Area_8" localSheetId="17">#REF!</definedName>
    <definedName name="Excel_BuiltIn_Print_Area_8" localSheetId="10">#REF!</definedName>
    <definedName name="Excel_BuiltIn_Print_Area_8" localSheetId="8">#REF!</definedName>
    <definedName name="Excel_BuiltIn_Print_Area_8" localSheetId="5">#REF!</definedName>
    <definedName name="Excel_BuiltIn_Print_Area_8" localSheetId="13">#REF!</definedName>
    <definedName name="Excel_BuiltIn_Print_Area_8" localSheetId="2">#REF!</definedName>
    <definedName name="Excel_BuiltIn_Print_Area_8" localSheetId="0">#REF!</definedName>
    <definedName name="Excel_BuiltIn_Print_Area_8" localSheetId="23">#REF!</definedName>
    <definedName name="Excel_BuiltIn_Print_Area_8">#REF!</definedName>
    <definedName name="Exclusiones5120" localSheetId="7">#REF!,#REF!,#REF!,#REF!</definedName>
    <definedName name="Exclusiones5120" localSheetId="9">#REF!,#REF!,#REF!,#REF!</definedName>
    <definedName name="Exclusiones5120" localSheetId="18">#REF!,#REF!,#REF!,#REF!</definedName>
    <definedName name="Exclusiones5120" localSheetId="17">#REF!,#REF!,#REF!,#REF!</definedName>
    <definedName name="Exclusiones5120" localSheetId="10">#REF!,#REF!,#REF!,#REF!</definedName>
    <definedName name="Exclusiones5120" localSheetId="8">#REF!,#REF!,#REF!,#REF!</definedName>
    <definedName name="Exclusiones5120" localSheetId="5">#REF!,#REF!,#REF!,#REF!</definedName>
    <definedName name="Exclusiones5120" localSheetId="13">#REF!,#REF!,#REF!,#REF!</definedName>
    <definedName name="Exclusiones5120" localSheetId="21">#REF!,#REF!,#REF!,#REF!</definedName>
    <definedName name="Exclusiones5120" localSheetId="2">#REF!,#REF!,#REF!,#REF!</definedName>
    <definedName name="Exclusiones5120" localSheetId="0">#REF!,#REF!,#REF!,#REF!</definedName>
    <definedName name="Exclusiones5120" localSheetId="23">#REF!,#REF!,#REF!,#REF!</definedName>
    <definedName name="Exclusiones5120">#REF!,#REF!,#REF!,#REF!</definedName>
    <definedName name="Exlusion5102" localSheetId="7">#REF!</definedName>
    <definedName name="Exlusion5102" localSheetId="9">#REF!</definedName>
    <definedName name="Exlusion5102" localSheetId="18">#REF!</definedName>
    <definedName name="Exlusion5102" localSheetId="17">#REF!</definedName>
    <definedName name="Exlusion5102" localSheetId="10">#REF!</definedName>
    <definedName name="Exlusion5102" localSheetId="8">#REF!</definedName>
    <definedName name="Exlusion5102" localSheetId="5">#REF!</definedName>
    <definedName name="Exlusion5102" localSheetId="13">#REF!</definedName>
    <definedName name="Exlusion5102" localSheetId="21">#REF!</definedName>
    <definedName name="Exlusion5102" localSheetId="2">#REF!</definedName>
    <definedName name="Exlusion5102" localSheetId="0">#REF!</definedName>
    <definedName name="Exlusion5102" localSheetId="23">#REF!</definedName>
    <definedName name="Exlusion5102">#REF!</definedName>
    <definedName name="FAPUs" localSheetId="23">#REF!</definedName>
    <definedName name="FAPUs">#REF!</definedName>
    <definedName name="FE.j" localSheetId="7">#REF!</definedName>
    <definedName name="FE.j" localSheetId="9">#REF!</definedName>
    <definedName name="FE.j" localSheetId="18">#REF!</definedName>
    <definedName name="FE.j" localSheetId="17">#REF!</definedName>
    <definedName name="FE.j" localSheetId="10">#REF!</definedName>
    <definedName name="FE.j" localSheetId="8">#REF!</definedName>
    <definedName name="FE.j" localSheetId="5">#REF!</definedName>
    <definedName name="FE.j" localSheetId="13">#REF!</definedName>
    <definedName name="FE.j" localSheetId="21">#REF!</definedName>
    <definedName name="FE.j" localSheetId="2">#REF!</definedName>
    <definedName name="FE.j" localSheetId="0">#REF!</definedName>
    <definedName name="FE.j" localSheetId="23">#REF!</definedName>
    <definedName name="FE.j">#REF!</definedName>
    <definedName name="FECHA1" localSheetId="7">#REF!</definedName>
    <definedName name="FECHA1" localSheetId="9">#REF!</definedName>
    <definedName name="FECHA1" localSheetId="18">#REF!</definedName>
    <definedName name="FECHA1" localSheetId="17">#REF!</definedName>
    <definedName name="FECHA1" localSheetId="10">#REF!</definedName>
    <definedName name="FECHA1" localSheetId="8">#REF!</definedName>
    <definedName name="FECHA1" localSheetId="5">#REF!</definedName>
    <definedName name="FECHA1" localSheetId="13">#REF!</definedName>
    <definedName name="FECHA1" localSheetId="2">#REF!</definedName>
    <definedName name="FECHA1" localSheetId="0">#REF!</definedName>
    <definedName name="FECHA1" localSheetId="23">#REF!</definedName>
    <definedName name="FECHA1">#REF!</definedName>
    <definedName name="FECHA10" localSheetId="7">#REF!</definedName>
    <definedName name="FECHA10" localSheetId="9">#REF!</definedName>
    <definedName name="FECHA10" localSheetId="18">#REF!</definedName>
    <definedName name="FECHA10" localSheetId="17">#REF!</definedName>
    <definedName name="FECHA10" localSheetId="10">#REF!</definedName>
    <definedName name="FECHA10" localSheetId="8">#REF!</definedName>
    <definedName name="FECHA10" localSheetId="5">#REF!</definedName>
    <definedName name="FECHA10" localSheetId="13">#REF!</definedName>
    <definedName name="FECHA10" localSheetId="2">#REF!</definedName>
    <definedName name="FECHA10" localSheetId="0">#REF!</definedName>
    <definedName name="FECHA10" localSheetId="23">#REF!</definedName>
    <definedName name="FECHA10">#REF!</definedName>
    <definedName name="FECHA11" localSheetId="7">#REF!</definedName>
    <definedName name="FECHA11" localSheetId="9">#REF!</definedName>
    <definedName name="FECHA11" localSheetId="18">#REF!</definedName>
    <definedName name="FECHA11" localSheetId="17">#REF!</definedName>
    <definedName name="FECHA11" localSheetId="10">#REF!</definedName>
    <definedName name="FECHA11" localSheetId="8">#REF!</definedName>
    <definedName name="FECHA11" localSheetId="5">#REF!</definedName>
    <definedName name="FECHA11" localSheetId="13">#REF!</definedName>
    <definedName name="FECHA11" localSheetId="2">#REF!</definedName>
    <definedName name="FECHA11" localSheetId="0">#REF!</definedName>
    <definedName name="FECHA11" localSheetId="23">#REF!</definedName>
    <definedName name="FECHA11">#REF!</definedName>
    <definedName name="FECHA12" localSheetId="7">#REF!</definedName>
    <definedName name="FECHA12" localSheetId="9">#REF!</definedName>
    <definedName name="FECHA12" localSheetId="18">#REF!</definedName>
    <definedName name="FECHA12" localSheetId="17">#REF!</definedName>
    <definedName name="FECHA12" localSheetId="10">#REF!</definedName>
    <definedName name="FECHA12" localSheetId="8">#REF!</definedName>
    <definedName name="FECHA12" localSheetId="5">#REF!</definedName>
    <definedName name="FECHA12" localSheetId="13">#REF!</definedName>
    <definedName name="FECHA12" localSheetId="2">#REF!</definedName>
    <definedName name="FECHA12" localSheetId="0">#REF!</definedName>
    <definedName name="FECHA12" localSheetId="23">#REF!</definedName>
    <definedName name="FECHA12">#REF!</definedName>
    <definedName name="FECHA2" localSheetId="7">#REF!</definedName>
    <definedName name="FECHA2" localSheetId="9">#REF!</definedName>
    <definedName name="FECHA2" localSheetId="18">#REF!</definedName>
    <definedName name="FECHA2" localSheetId="17">#REF!</definedName>
    <definedName name="FECHA2" localSheetId="10">#REF!</definedName>
    <definedName name="FECHA2" localSheetId="8">#REF!</definedName>
    <definedName name="FECHA2" localSheetId="5">#REF!</definedName>
    <definedName name="FECHA2" localSheetId="13">#REF!</definedName>
    <definedName name="FECHA2" localSheetId="2">#REF!</definedName>
    <definedName name="FECHA2" localSheetId="0">#REF!</definedName>
    <definedName name="FECHA2" localSheetId="23">#REF!</definedName>
    <definedName name="FECHA2">#REF!</definedName>
    <definedName name="FECHA3" localSheetId="7">#REF!</definedName>
    <definedName name="FECHA3" localSheetId="9">#REF!</definedName>
    <definedName name="FECHA3" localSheetId="18">#REF!</definedName>
    <definedName name="FECHA3" localSheetId="17">#REF!</definedName>
    <definedName name="FECHA3" localSheetId="10">#REF!</definedName>
    <definedName name="FECHA3" localSheetId="8">#REF!</definedName>
    <definedName name="FECHA3" localSheetId="5">#REF!</definedName>
    <definedName name="FECHA3" localSheetId="13">#REF!</definedName>
    <definedName name="FECHA3" localSheetId="2">#REF!</definedName>
    <definedName name="FECHA3" localSheetId="0">#REF!</definedName>
    <definedName name="FECHA3" localSheetId="23">#REF!</definedName>
    <definedName name="FECHA3">#REF!</definedName>
    <definedName name="FECHA4" localSheetId="7">#REF!</definedName>
    <definedName name="FECHA4" localSheetId="9">#REF!</definedName>
    <definedName name="FECHA4" localSheetId="18">#REF!</definedName>
    <definedName name="FECHA4" localSheetId="17">#REF!</definedName>
    <definedName name="FECHA4" localSheetId="10">#REF!</definedName>
    <definedName name="FECHA4" localSheetId="8">#REF!</definedName>
    <definedName name="FECHA4" localSheetId="5">#REF!</definedName>
    <definedName name="FECHA4" localSheetId="13">#REF!</definedName>
    <definedName name="FECHA4" localSheetId="2">#REF!</definedName>
    <definedName name="FECHA4" localSheetId="0">#REF!</definedName>
    <definedName name="FECHA4" localSheetId="23">#REF!</definedName>
    <definedName name="FECHA4">#REF!</definedName>
    <definedName name="FECHA5" localSheetId="7">#REF!</definedName>
    <definedName name="FECHA5" localSheetId="9">#REF!</definedName>
    <definedName name="FECHA5" localSheetId="18">#REF!</definedName>
    <definedName name="FECHA5" localSheetId="17">#REF!</definedName>
    <definedName name="FECHA5" localSheetId="10">#REF!</definedName>
    <definedName name="FECHA5" localSheetId="8">#REF!</definedName>
    <definedName name="FECHA5" localSheetId="5">#REF!</definedName>
    <definedName name="FECHA5" localSheetId="13">#REF!</definedName>
    <definedName name="FECHA5" localSheetId="2">#REF!</definedName>
    <definedName name="FECHA5" localSheetId="0">#REF!</definedName>
    <definedName name="FECHA5" localSheetId="23">#REF!</definedName>
    <definedName name="FECHA5">#REF!</definedName>
    <definedName name="FECHA6" localSheetId="7">#REF!</definedName>
    <definedName name="FECHA6" localSheetId="9">#REF!</definedName>
    <definedName name="FECHA6" localSheetId="18">#REF!</definedName>
    <definedName name="FECHA6" localSheetId="17">#REF!</definedName>
    <definedName name="FECHA6" localSheetId="10">#REF!</definedName>
    <definedName name="FECHA6" localSheetId="8">#REF!</definedName>
    <definedName name="FECHA6" localSheetId="5">#REF!</definedName>
    <definedName name="FECHA6" localSheetId="13">#REF!</definedName>
    <definedName name="FECHA6" localSheetId="2">#REF!</definedName>
    <definedName name="FECHA6" localSheetId="0">#REF!</definedName>
    <definedName name="FECHA6" localSheetId="23">#REF!</definedName>
    <definedName name="FECHA6">#REF!</definedName>
    <definedName name="FECHA7" localSheetId="7">#REF!</definedName>
    <definedName name="FECHA7" localSheetId="9">#REF!</definedName>
    <definedName name="FECHA7" localSheetId="18">#REF!</definedName>
    <definedName name="FECHA7" localSheetId="17">#REF!</definedName>
    <definedName name="FECHA7" localSheetId="10">#REF!</definedName>
    <definedName name="FECHA7" localSheetId="8">#REF!</definedName>
    <definedName name="FECHA7" localSheetId="5">#REF!</definedName>
    <definedName name="FECHA7" localSheetId="13">#REF!</definedName>
    <definedName name="FECHA7" localSheetId="2">#REF!</definedName>
    <definedName name="FECHA7" localSheetId="0">#REF!</definedName>
    <definedName name="FECHA7" localSheetId="23">#REF!</definedName>
    <definedName name="FECHA7">#REF!</definedName>
    <definedName name="FECHA8" localSheetId="7">#REF!</definedName>
    <definedName name="FECHA8" localSheetId="9">#REF!</definedName>
    <definedName name="FECHA8" localSheetId="18">#REF!</definedName>
    <definedName name="FECHA8" localSheetId="17">#REF!</definedName>
    <definedName name="FECHA8" localSheetId="10">#REF!</definedName>
    <definedName name="FECHA8" localSheetId="8">#REF!</definedName>
    <definedName name="FECHA8" localSheetId="5">#REF!</definedName>
    <definedName name="FECHA8" localSheetId="13">#REF!</definedName>
    <definedName name="FECHA8" localSheetId="2">#REF!</definedName>
    <definedName name="FECHA8" localSheetId="0">#REF!</definedName>
    <definedName name="FECHA8" localSheetId="23">#REF!</definedName>
    <definedName name="FECHA8">#REF!</definedName>
    <definedName name="FECHA9" localSheetId="7">#REF!</definedName>
    <definedName name="FECHA9" localSheetId="9">#REF!</definedName>
    <definedName name="FECHA9" localSheetId="18">#REF!</definedName>
    <definedName name="FECHA9" localSheetId="17">#REF!</definedName>
    <definedName name="FECHA9" localSheetId="10">#REF!</definedName>
    <definedName name="FECHA9" localSheetId="8">#REF!</definedName>
    <definedName name="FECHA9" localSheetId="5">#REF!</definedName>
    <definedName name="FECHA9" localSheetId="13">#REF!</definedName>
    <definedName name="FECHA9" localSheetId="2">#REF!</definedName>
    <definedName name="FECHA9" localSheetId="0">#REF!</definedName>
    <definedName name="FECHA9" localSheetId="23">#REF!</definedName>
    <definedName name="FECHA9">#REF!</definedName>
    <definedName name="FECHAFSQ" localSheetId="7">#REF!</definedName>
    <definedName name="FECHAFSQ" localSheetId="9">#REF!</definedName>
    <definedName name="FECHAFSQ" localSheetId="18">#REF!</definedName>
    <definedName name="FECHAFSQ" localSheetId="17">#REF!</definedName>
    <definedName name="FECHAFSQ" localSheetId="10">#REF!</definedName>
    <definedName name="FECHAFSQ" localSheetId="8">#REF!</definedName>
    <definedName name="FECHAFSQ" localSheetId="5">#REF!</definedName>
    <definedName name="FECHAFSQ" localSheetId="13">#REF!</definedName>
    <definedName name="FECHAFSQ" localSheetId="2">#REF!</definedName>
    <definedName name="FECHAFSQ" localSheetId="0">#REF!</definedName>
    <definedName name="FECHAFSQ" localSheetId="23">#REF!</definedName>
    <definedName name="FECHAFSQ">#REF!</definedName>
    <definedName name="FechaPres">'[4]PAOI 09'!$F$5:$F$155</definedName>
    <definedName name="ff" localSheetId="7">#REF!</definedName>
    <definedName name="ff" localSheetId="9">#REF!</definedName>
    <definedName name="ff" localSheetId="18">#REF!</definedName>
    <definedName name="ff" localSheetId="17">#REF!</definedName>
    <definedName name="ff" localSheetId="10">#REF!</definedName>
    <definedName name="ff" localSheetId="8">#REF!</definedName>
    <definedName name="ff" localSheetId="5">#REF!</definedName>
    <definedName name="ff" localSheetId="13">#REF!</definedName>
    <definedName name="ff" localSheetId="21">#REF!</definedName>
    <definedName name="ff" localSheetId="2">#REF!</definedName>
    <definedName name="ff" localSheetId="0">#REF!</definedName>
    <definedName name="ff" localSheetId="23">#REF!</definedName>
    <definedName name="ff">#REF!</definedName>
    <definedName name="fff" localSheetId="7">#REF!</definedName>
    <definedName name="fff" localSheetId="9">#REF!</definedName>
    <definedName name="fff" localSheetId="18">#REF!</definedName>
    <definedName name="fff" localSheetId="17">#REF!</definedName>
    <definedName name="fff" localSheetId="10">#REF!</definedName>
    <definedName name="fff" localSheetId="8">#REF!</definedName>
    <definedName name="fff" localSheetId="5">#REF!</definedName>
    <definedName name="fff" localSheetId="13">#REF!</definedName>
    <definedName name="fff" localSheetId="21">#REF!</definedName>
    <definedName name="fff" localSheetId="2">#REF!</definedName>
    <definedName name="fff" localSheetId="0">#REF!</definedName>
    <definedName name="fff" localSheetId="23">#REF!</definedName>
    <definedName name="fff">#REF!</definedName>
    <definedName name="FIRST" localSheetId="7">#REF!</definedName>
    <definedName name="FIRST" localSheetId="9">#REF!</definedName>
    <definedName name="FIRST" localSheetId="18">#REF!</definedName>
    <definedName name="FIRST" localSheetId="17">#REF!</definedName>
    <definedName name="FIRST" localSheetId="10">#REF!</definedName>
    <definedName name="FIRST" localSheetId="8">#REF!</definedName>
    <definedName name="FIRST" localSheetId="5">#REF!</definedName>
    <definedName name="FIRST" localSheetId="13">#REF!</definedName>
    <definedName name="FIRST" localSheetId="21">#REF!</definedName>
    <definedName name="FIRST" localSheetId="2">#REF!</definedName>
    <definedName name="FIRST" localSheetId="0">#REF!</definedName>
    <definedName name="FIRST" localSheetId="23">#REF!</definedName>
    <definedName name="FIRST">#REF!</definedName>
    <definedName name="G">#N/A</definedName>
    <definedName name="GAdministrativos" localSheetId="7">#REF!</definedName>
    <definedName name="GAdministrativos" localSheetId="9">#REF!</definedName>
    <definedName name="GAdministrativos" localSheetId="18">#REF!</definedName>
    <definedName name="GAdministrativos" localSheetId="17">#REF!</definedName>
    <definedName name="GAdministrativos" localSheetId="10">#REF!</definedName>
    <definedName name="GAdministrativos" localSheetId="8">#REF!</definedName>
    <definedName name="GAdministrativos" localSheetId="5">#REF!</definedName>
    <definedName name="GAdministrativos" localSheetId="13">#REF!</definedName>
    <definedName name="GAdministrativos" localSheetId="21">#REF!</definedName>
    <definedName name="GAdministrativos" localSheetId="2">#REF!</definedName>
    <definedName name="GAdministrativos" localSheetId="0">#REF!</definedName>
    <definedName name="GAdministrativos" localSheetId="23">#REF!</definedName>
    <definedName name="GAdministrativos">#REF!</definedName>
    <definedName name="GAdministrativosAl" localSheetId="7">#REF!</definedName>
    <definedName name="GAdministrativosAl" localSheetId="9">#REF!</definedName>
    <definedName name="GAdministrativosAl" localSheetId="18">#REF!</definedName>
    <definedName name="GAdministrativosAl" localSheetId="17">#REF!</definedName>
    <definedName name="GAdministrativosAl" localSheetId="10">#REF!</definedName>
    <definedName name="GAdministrativosAl" localSheetId="8">#REF!</definedName>
    <definedName name="GAdministrativosAl" localSheetId="5">#REF!</definedName>
    <definedName name="GAdministrativosAl" localSheetId="13">#REF!</definedName>
    <definedName name="GAdministrativosAl" localSheetId="21">#REF!</definedName>
    <definedName name="GAdministrativosAl" localSheetId="2">#REF!</definedName>
    <definedName name="GAdministrativosAl" localSheetId="0">#REF!</definedName>
    <definedName name="GAdministrativosAl" localSheetId="23">#REF!</definedName>
    <definedName name="GAdministrativosAl">#REF!</definedName>
    <definedName name="Generación_de_análisis_de_precios_Unitarios." localSheetId="10">'[35]INFOR. GENERAL'!#REF!</definedName>
    <definedName name="Generación_de_análisis_de_precios_Unitarios." localSheetId="8">'[35]INFOR. GENERAL'!#REF!</definedName>
    <definedName name="Generación_de_análisis_de_precios_Unitarios." localSheetId="21">'[35]INFOR. GENERAL'!#REF!</definedName>
    <definedName name="Generación_de_análisis_de_precios_Unitarios." localSheetId="2">'[35]INFOR. GENERAL'!#REF!</definedName>
    <definedName name="Generación_de_análisis_de_precios_Unitarios." localSheetId="0">'[35]INFOR. GENERAL'!#REF!</definedName>
    <definedName name="Generación_de_análisis_de_precios_Unitarios." localSheetId="23">'[35]INFOR. GENERAL'!#REF!</definedName>
    <definedName name="Generación_de_análisis_de_precios_Unitarios.">'[35]INFOR. GENERAL'!#REF!</definedName>
    <definedName name="GG" localSheetId="23">#REF!</definedName>
    <definedName name="GG">#REF!</definedName>
    <definedName name="GOperativosAc" localSheetId="7">#REF!</definedName>
    <definedName name="GOperativosAc" localSheetId="9">#REF!</definedName>
    <definedName name="GOperativosAc" localSheetId="18">#REF!</definedName>
    <definedName name="GOperativosAc" localSheetId="17">#REF!</definedName>
    <definedName name="GOperativosAc" localSheetId="10">#REF!</definedName>
    <definedName name="GOperativosAc" localSheetId="8">#REF!</definedName>
    <definedName name="GOperativosAc" localSheetId="5">#REF!</definedName>
    <definedName name="GOperativosAc" localSheetId="13">#REF!</definedName>
    <definedName name="GOperativosAc" localSheetId="21">#REF!</definedName>
    <definedName name="GOperativosAc" localSheetId="2">#REF!</definedName>
    <definedName name="GOperativosAc" localSheetId="0">#REF!</definedName>
    <definedName name="GOperativosAc" localSheetId="23">#REF!</definedName>
    <definedName name="GOperativosAc">#REF!</definedName>
    <definedName name="GOperativosAl" localSheetId="7">#REF!</definedName>
    <definedName name="GOperativosAl" localSheetId="9">#REF!</definedName>
    <definedName name="GOperativosAl" localSheetId="18">#REF!</definedName>
    <definedName name="GOperativosAl" localSheetId="17">#REF!</definedName>
    <definedName name="GOperativosAl" localSheetId="10">#REF!</definedName>
    <definedName name="GOperativosAl" localSheetId="8">#REF!</definedName>
    <definedName name="GOperativosAl" localSheetId="5">#REF!</definedName>
    <definedName name="GOperativosAl" localSheetId="13">#REF!</definedName>
    <definedName name="GOperativosAl" localSheetId="21">#REF!</definedName>
    <definedName name="GOperativosAl" localSheetId="2">#REF!</definedName>
    <definedName name="GOperativosAl" localSheetId="0">#REF!</definedName>
    <definedName name="GOperativosAl" localSheetId="23">#REF!</definedName>
    <definedName name="GOperativosAl">#REF!</definedName>
    <definedName name="GOpmasInversionAc" localSheetId="7">#REF!</definedName>
    <definedName name="GOpmasInversionAc" localSheetId="9">#REF!</definedName>
    <definedName name="GOpmasInversionAc" localSheetId="18">#REF!</definedName>
    <definedName name="GOpmasInversionAc" localSheetId="17">#REF!</definedName>
    <definedName name="GOpmasInversionAc" localSheetId="10">#REF!</definedName>
    <definedName name="GOpmasInversionAc" localSheetId="8">#REF!</definedName>
    <definedName name="GOpmasInversionAc" localSheetId="5">#REF!</definedName>
    <definedName name="GOpmasInversionAc" localSheetId="13">#REF!</definedName>
    <definedName name="GOpmasInversionAc" localSheetId="2">#REF!</definedName>
    <definedName name="GOpmasInversionAc" localSheetId="0">#REF!</definedName>
    <definedName name="GOpmasInversionAc" localSheetId="23">#REF!</definedName>
    <definedName name="GOpmasInversionAc">#REF!</definedName>
    <definedName name="GOpmasInversionAl" localSheetId="7">#REF!</definedName>
    <definedName name="GOpmasInversionAl" localSheetId="9">#REF!</definedName>
    <definedName name="GOpmasInversionAl" localSheetId="18">#REF!</definedName>
    <definedName name="GOpmasInversionAl" localSheetId="17">#REF!</definedName>
    <definedName name="GOpmasInversionAl" localSheetId="10">#REF!</definedName>
    <definedName name="GOpmasInversionAl" localSheetId="8">#REF!</definedName>
    <definedName name="GOpmasInversionAl" localSheetId="5">#REF!</definedName>
    <definedName name="GOpmasInversionAl" localSheetId="13">#REF!</definedName>
    <definedName name="GOpmasInversionAl" localSheetId="2">#REF!</definedName>
    <definedName name="GOpmasInversionAl" localSheetId="0">#REF!</definedName>
    <definedName name="GOpmasInversionAl" localSheetId="23">#REF!</definedName>
    <definedName name="GOpmasInversionAl">#REF!</definedName>
    <definedName name="_xlnm.Recorder" localSheetId="7">#REF!</definedName>
    <definedName name="_xlnm.Recorder" localSheetId="9">#REF!</definedName>
    <definedName name="_xlnm.Recorder" localSheetId="18">#REF!</definedName>
    <definedName name="_xlnm.Recorder" localSheetId="17">#REF!</definedName>
    <definedName name="_xlnm.Recorder" localSheetId="10">#REF!</definedName>
    <definedName name="_xlnm.Recorder" localSheetId="8">#REF!</definedName>
    <definedName name="_xlnm.Recorder" localSheetId="5">#REF!</definedName>
    <definedName name="_xlnm.Recorder" localSheetId="13">#REF!</definedName>
    <definedName name="_xlnm.Recorder" localSheetId="6">#REF!</definedName>
    <definedName name="_xlnm.Recorder" localSheetId="4">#REF!</definedName>
    <definedName name="_xlnm.Recorder" localSheetId="2">#REF!</definedName>
    <definedName name="_xlnm.Recorder" localSheetId="0">#REF!</definedName>
    <definedName name="_xlnm.Recorder" localSheetId="3">#REF!</definedName>
    <definedName name="_xlnm.Recorder" localSheetId="23">#REF!</definedName>
    <definedName name="_xlnm.Recorder">#REF!</definedName>
    <definedName name="GRACIA" localSheetId="7">#REF!</definedName>
    <definedName name="GRACIA" localSheetId="9">#REF!</definedName>
    <definedName name="GRACIA" localSheetId="18">#REF!</definedName>
    <definedName name="GRACIA" localSheetId="17">#REF!</definedName>
    <definedName name="GRACIA" localSheetId="10">#REF!</definedName>
    <definedName name="GRACIA" localSheetId="8">#REF!</definedName>
    <definedName name="GRACIA" localSheetId="5">#REF!</definedName>
    <definedName name="GRACIA" localSheetId="13">#REF!</definedName>
    <definedName name="GRACIA" localSheetId="2">#REF!</definedName>
    <definedName name="GRACIA" localSheetId="0">#REF!</definedName>
    <definedName name="GRACIA" localSheetId="23">#REF!</definedName>
    <definedName name="GRACIA">#REF!</definedName>
    <definedName name="H">#N/A</definedName>
    <definedName name="H.j" localSheetId="7">#REF!</definedName>
    <definedName name="H.j" localSheetId="9">#REF!</definedName>
    <definedName name="H.j" localSheetId="18">#REF!</definedName>
    <definedName name="H.j" localSheetId="17">#REF!</definedName>
    <definedName name="H.j" localSheetId="10">#REF!</definedName>
    <definedName name="H.j" localSheetId="8">#REF!</definedName>
    <definedName name="H.j" localSheetId="5">#REF!</definedName>
    <definedName name="H.j" localSheetId="13">#REF!</definedName>
    <definedName name="H.j" localSheetId="21">#REF!</definedName>
    <definedName name="H.j" localSheetId="2">#REF!</definedName>
    <definedName name="H.j" localSheetId="0">#REF!</definedName>
    <definedName name="H.j" localSheetId="23">#REF!</definedName>
    <definedName name="H.j">#REF!</definedName>
    <definedName name="HTML_CodePage" hidden="1">1252</definedName>
    <definedName name="HTML_Control" localSheetId="7" hidden="1">{"'Parámetros'!$A$3:$C$3"}</definedName>
    <definedName name="HTML_Control" localSheetId="9" hidden="1">{"'Parámetros'!$A$3:$C$3"}</definedName>
    <definedName name="HTML_Control" localSheetId="18" hidden="1">{"'Parámetros'!$A$3:$C$3"}</definedName>
    <definedName name="HTML_Control" localSheetId="17" hidden="1">{"'Parámetros'!$A$3:$C$3"}</definedName>
    <definedName name="HTML_Control" localSheetId="10" hidden="1">{"'Parámetros'!$A$3:$C$3"}</definedName>
    <definedName name="HTML_Control" localSheetId="8" hidden="1">{"'Parámetros'!$A$3:$C$3"}</definedName>
    <definedName name="HTML_Control" localSheetId="5" hidden="1">{"'Parámetros'!$A$3:$C$3"}</definedName>
    <definedName name="HTML_Control" localSheetId="13" hidden="1">{"'Parámetros'!$A$3:$C$3"}</definedName>
    <definedName name="HTML_Control" localSheetId="21" hidden="1">{"'Parámetros'!$A$3:$C$3"}</definedName>
    <definedName name="HTML_Control" localSheetId="2" hidden="1">{"'Parámetros'!$A$3:$C$3"}</definedName>
    <definedName name="HTML_Control" localSheetId="0" hidden="1">{"'Parámetros'!$A$3:$C$3"}</definedName>
    <definedName name="HTML_Control" hidden="1">{"'Parámetros'!$A$3:$C$3"}</definedName>
    <definedName name="HTML_Control2" localSheetId="7" hidden="1">{"'Parámetros'!$A$3:$C$3"}</definedName>
    <definedName name="HTML_Control2" localSheetId="9" hidden="1">{"'Parámetros'!$A$3:$C$3"}</definedName>
    <definedName name="HTML_Control2" localSheetId="18" hidden="1">{"'Parámetros'!$A$3:$C$3"}</definedName>
    <definedName name="HTML_Control2" localSheetId="17" hidden="1">{"'Parámetros'!$A$3:$C$3"}</definedName>
    <definedName name="HTML_Control2" localSheetId="10" hidden="1">{"'Parámetros'!$A$3:$C$3"}</definedName>
    <definedName name="HTML_Control2" localSheetId="8" hidden="1">{"'Parámetros'!$A$3:$C$3"}</definedName>
    <definedName name="HTML_Control2" localSheetId="5" hidden="1">{"'Parámetros'!$A$3:$C$3"}</definedName>
    <definedName name="HTML_Control2" localSheetId="13" hidden="1">{"'Parámetros'!$A$3:$C$3"}</definedName>
    <definedName name="HTML_Control2" localSheetId="21" hidden="1">{"'Parámetros'!$A$3:$C$3"}</definedName>
    <definedName name="HTML_Control2" localSheetId="2" hidden="1">{"'Parámetros'!$A$3:$C$3"}</definedName>
    <definedName name="HTML_Control2" localSheetId="0" hidden="1">{"'Parámetros'!$A$3:$C$3"}</definedName>
    <definedName name="HTML_Control2" hidden="1">{"'Parámetros'!$A$3:$C$3"}</definedName>
    <definedName name="HTML_Description" hidden="1">""</definedName>
    <definedName name="HTML_Email" hidden="1">""</definedName>
    <definedName name="HTML_Header" hidden="1">"Parámetros"</definedName>
    <definedName name="HTML_LastUpdate" hidden="1">"7/06/2001"</definedName>
    <definedName name="HTML_LineAfter" hidden="1">FALSE</definedName>
    <definedName name="HTML_LineBefore" hidden="1">TRUE</definedName>
    <definedName name="HTML_Name" hidden="1">"EMPRESA DE ACUEDUCTO Y ALCANT"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"C:\Verificacion\Modelo.htm"</definedName>
    <definedName name="HTML_PathTemplate" hidden="1">"C:\Verificacion\&lt;!--##Table##--&gt;"</definedName>
    <definedName name="HTML_Title" hidden="1">"Empresarial"</definedName>
    <definedName name="HVPD" localSheetId="7">[25]HVPD!$G$22</definedName>
    <definedName name="HVPD" localSheetId="9">[25]HVPD!$G$22</definedName>
    <definedName name="HVPD" localSheetId="18">[25]HVPD!$G$22</definedName>
    <definedName name="HVPD" localSheetId="17">[25]HVPD!$G$22</definedName>
    <definedName name="HVPD" localSheetId="10">[25]HVPD!$G$22</definedName>
    <definedName name="HVPD" localSheetId="8">[25]HVPD!$G$22</definedName>
    <definedName name="HVPD" localSheetId="5">[25]HVPD!$G$22</definedName>
    <definedName name="HVPD" localSheetId="13">[25]HVPD!$G$22</definedName>
    <definedName name="HVPD" localSheetId="21">[26]HVPD!$G$22</definedName>
    <definedName name="HVPD" localSheetId="2">[27]HVPD!$G$22</definedName>
    <definedName name="HVPD" localSheetId="0">[26]HVPD!$G$22</definedName>
    <definedName name="HVPD" localSheetId="3">[28]HVPD!$G$22</definedName>
    <definedName name="HVPD">[28]HVPD!$G$22</definedName>
    <definedName name="I" localSheetId="7">#REF!</definedName>
    <definedName name="I" localSheetId="9">#REF!</definedName>
    <definedName name="I" localSheetId="18">#REF!</definedName>
    <definedName name="I" localSheetId="17">#REF!</definedName>
    <definedName name="I" localSheetId="10">#REF!</definedName>
    <definedName name="I" localSheetId="8">#REF!</definedName>
    <definedName name="i" localSheetId="14">#REF!</definedName>
    <definedName name="i" localSheetId="15">#REF!</definedName>
    <definedName name="I" localSheetId="5">#REF!</definedName>
    <definedName name="I" localSheetId="13">#REF!</definedName>
    <definedName name="I" localSheetId="21">#REF!</definedName>
    <definedName name="I" localSheetId="2">#REF!</definedName>
    <definedName name="I" localSheetId="0">#REF!</definedName>
    <definedName name="I" localSheetId="23">#REF!</definedName>
    <definedName name="I">#REF!</definedName>
    <definedName name="IANC" localSheetId="7">#REF!</definedName>
    <definedName name="IANC" localSheetId="9">#REF!</definedName>
    <definedName name="IANC" localSheetId="18">#REF!</definedName>
    <definedName name="IANC" localSheetId="17">#REF!</definedName>
    <definedName name="IANC" localSheetId="10">#REF!</definedName>
    <definedName name="IANC" localSheetId="8">#REF!</definedName>
    <definedName name="IANC" localSheetId="5">#REF!</definedName>
    <definedName name="IANC" localSheetId="13">#REF!</definedName>
    <definedName name="IANC" localSheetId="21">#REF!</definedName>
    <definedName name="IANC" localSheetId="2">#REF!</definedName>
    <definedName name="IANC" localSheetId="0">#REF!</definedName>
    <definedName name="IANC" localSheetId="23">#REF!</definedName>
    <definedName name="IANC">#REF!</definedName>
    <definedName name="ICTA" localSheetId="7">[16]ValidacionPuc!#REF!</definedName>
    <definedName name="ICTA" localSheetId="9">[16]ValidacionPuc!#REF!</definedName>
    <definedName name="ICTA" localSheetId="18">[16]ValidacionPuc!#REF!</definedName>
    <definedName name="ICTA" localSheetId="17">[16]ValidacionPuc!#REF!</definedName>
    <definedName name="ICTA" localSheetId="10">[16]ValidacionPuc!#REF!</definedName>
    <definedName name="ICTA" localSheetId="8">[16]ValidacionPuc!#REF!</definedName>
    <definedName name="ICTA" localSheetId="5">[16]ValidacionPuc!#REF!</definedName>
    <definedName name="ICTA" localSheetId="13">[16]ValidacionPuc!#REF!</definedName>
    <definedName name="ICTA" localSheetId="21">[16]ValidacionPuc!#REF!</definedName>
    <definedName name="ICTA" localSheetId="2">[17]ValidacionPuc!#REF!</definedName>
    <definedName name="ICTA" localSheetId="0">[16]ValidacionPuc!#REF!</definedName>
    <definedName name="ICTA" localSheetId="23">[16]ValidacionPuc!#REF!</definedName>
    <definedName name="ICTA">[18]ValidacionPuc!#REF!</definedName>
    <definedName name="ICTAad" localSheetId="7">#REF!</definedName>
    <definedName name="ICTAad" localSheetId="9">#REF!</definedName>
    <definedName name="ICTAad" localSheetId="18">#REF!</definedName>
    <definedName name="ICTAad" localSheetId="17">#REF!</definedName>
    <definedName name="ICTAad" localSheetId="10">#REF!</definedName>
    <definedName name="ICTAad" localSheetId="8">#REF!</definedName>
    <definedName name="ICTAad" localSheetId="5">#REF!</definedName>
    <definedName name="ICTAad" localSheetId="13">#REF!</definedName>
    <definedName name="ICTAad" localSheetId="21">#REF!</definedName>
    <definedName name="ICTAad" localSheetId="2">#REF!</definedName>
    <definedName name="ICTAad" localSheetId="0">#REF!</definedName>
    <definedName name="ICTAad" localSheetId="23">#REF!</definedName>
    <definedName name="ICTAad">#REF!</definedName>
    <definedName name="in" localSheetId="23">#REF!</definedName>
    <definedName name="in">#REF!</definedName>
    <definedName name="inf" localSheetId="9">#REF!</definedName>
    <definedName name="inf" localSheetId="18">#REF!</definedName>
    <definedName name="inf" localSheetId="17">#REF!</definedName>
    <definedName name="inf" localSheetId="10">#REF!</definedName>
    <definedName name="inf" localSheetId="8">#REF!</definedName>
    <definedName name="INF" localSheetId="14">#REF!</definedName>
    <definedName name="INF" localSheetId="15">#REF!</definedName>
    <definedName name="inf" localSheetId="5">#REF!</definedName>
    <definedName name="inf" localSheetId="13">#REF!</definedName>
    <definedName name="inf" localSheetId="21">#REF!</definedName>
    <definedName name="inf" localSheetId="23">#REF!</definedName>
    <definedName name="inf">#REF!</definedName>
    <definedName name="INFF" localSheetId="23">#REF!</definedName>
    <definedName name="INFF">#REF!</definedName>
    <definedName name="infi" localSheetId="23">#REF!</definedName>
    <definedName name="infi">#REF!</definedName>
    <definedName name="ingresos" localSheetId="7">#REF!</definedName>
    <definedName name="ingresos" localSheetId="9">#REF!</definedName>
    <definedName name="ingresos" localSheetId="18">#REF!</definedName>
    <definedName name="ingresos" localSheetId="17">#REF!</definedName>
    <definedName name="ingresos" localSheetId="10">#REF!</definedName>
    <definedName name="ingresos" localSheetId="8">#REF!</definedName>
    <definedName name="ingresos" localSheetId="5">#REF!</definedName>
    <definedName name="ingresos" localSheetId="13">#REF!</definedName>
    <definedName name="ingresos" localSheetId="2">#REF!</definedName>
    <definedName name="ingresos" localSheetId="0">#REF!</definedName>
    <definedName name="ingresos" localSheetId="23">#REF!</definedName>
    <definedName name="ingresos">#REF!</definedName>
    <definedName name="INS" localSheetId="23">#REF!</definedName>
    <definedName name="INS">#REF!</definedName>
    <definedName name="INST" localSheetId="9">#REF!</definedName>
    <definedName name="INST" localSheetId="18">#REF!</definedName>
    <definedName name="INST" localSheetId="17">#REF!</definedName>
    <definedName name="INST" localSheetId="10">#REF!</definedName>
    <definedName name="INST" localSheetId="8">#REF!</definedName>
    <definedName name="INST" localSheetId="14">#REF!</definedName>
    <definedName name="INST" localSheetId="15">#REF!</definedName>
    <definedName name="INST" localSheetId="5">#REF!</definedName>
    <definedName name="INST" localSheetId="13">#REF!</definedName>
    <definedName name="INST" localSheetId="23">#REF!</definedName>
    <definedName name="INST">#REF!</definedName>
    <definedName name="instala" localSheetId="9">#REF!</definedName>
    <definedName name="instala" localSheetId="18">#REF!</definedName>
    <definedName name="instala" localSheetId="17">#REF!</definedName>
    <definedName name="instala" localSheetId="10">#REF!</definedName>
    <definedName name="instala" localSheetId="8">#REF!</definedName>
    <definedName name="instala" localSheetId="14">#REF!</definedName>
    <definedName name="instala" localSheetId="15">#REF!</definedName>
    <definedName name="instala" localSheetId="5">#REF!</definedName>
    <definedName name="instala" localSheetId="13">#REF!</definedName>
    <definedName name="instala" localSheetId="23">#REF!</definedName>
    <definedName name="instala">#REF!</definedName>
    <definedName name="INSTALACION" localSheetId="9">#REF!</definedName>
    <definedName name="INSTALACION" localSheetId="18">#REF!</definedName>
    <definedName name="INSTALACION" localSheetId="17">#REF!</definedName>
    <definedName name="INSTALACION" localSheetId="10">#REF!</definedName>
    <definedName name="INSTALACION" localSheetId="8">#REF!</definedName>
    <definedName name="INSTALACION" localSheetId="14">#REF!</definedName>
    <definedName name="INSTALACION" localSheetId="15">#REF!</definedName>
    <definedName name="INSTALACION" localSheetId="5">#REF!</definedName>
    <definedName name="INSTALACION" localSheetId="13">#REF!</definedName>
    <definedName name="INSTALACION" localSheetId="23">#REF!</definedName>
    <definedName name="INSTALACION">#REF!</definedName>
    <definedName name="INSUMOS" localSheetId="23">'[1]APU PVC'!#REF!</definedName>
    <definedName name="INSUMOS">'[1]APU PVC'!#REF!</definedName>
    <definedName name="InversionesAnuales" localSheetId="7">#REF!</definedName>
    <definedName name="InversionesAnuales" localSheetId="9">#REF!</definedName>
    <definedName name="InversionesAnuales" localSheetId="18">#REF!</definedName>
    <definedName name="InversionesAnuales" localSheetId="17">#REF!</definedName>
    <definedName name="InversionesAnuales" localSheetId="10">#REF!</definedName>
    <definedName name="InversionesAnuales" localSheetId="8">#REF!</definedName>
    <definedName name="InversionesAnuales" localSheetId="5">#REF!</definedName>
    <definedName name="InversionesAnuales" localSheetId="13">#REF!</definedName>
    <definedName name="InversionesAnuales" localSheetId="21">#REF!</definedName>
    <definedName name="InversionesAnuales" localSheetId="2">#REF!</definedName>
    <definedName name="InversionesAnuales" localSheetId="0">#REF!</definedName>
    <definedName name="InversionesAnuales" localSheetId="23">#REF!</definedName>
    <definedName name="InversionesAnuales">#REF!</definedName>
    <definedName name="IPC" localSheetId="7">[23]Ejemplo!$B$24</definedName>
    <definedName name="IPC" localSheetId="9">[23]Ejemplo!$B$24</definedName>
    <definedName name="IPC" localSheetId="18">[23]Ejemplo!$B$24</definedName>
    <definedName name="IPC" localSheetId="17">[23]Ejemplo!$B$24</definedName>
    <definedName name="IPC" localSheetId="10">[23]Ejemplo!$B$24</definedName>
    <definedName name="IPC" localSheetId="8">[23]Ejemplo!$B$24</definedName>
    <definedName name="IPC" localSheetId="5">[23]Ejemplo!$B$24</definedName>
    <definedName name="IPC" localSheetId="13">[23]Ejemplo!$B$24</definedName>
    <definedName name="IPC" localSheetId="21">[23]Ejemplo!$B$24</definedName>
    <definedName name="IPC" localSheetId="2">[23]Ejemplo!$B$24</definedName>
    <definedName name="IPC" localSheetId="0">[23]Ejemplo!$B$24</definedName>
    <definedName name="IPC" localSheetId="3">[24]Ejemplo!$B$24</definedName>
    <definedName name="IPC">[24]Ejemplo!$B$24</definedName>
    <definedName name="Item">'[4]PAOI 09'!$B$5:$B$155</definedName>
    <definedName name="ITEM__EXCAVACION_EN_CONGLOMERADO_DE_2.00_A_4.00_M" localSheetId="9">#REF!</definedName>
    <definedName name="ITEM__EXCAVACION_EN_CONGLOMERADO_DE_2.00_A_4.00_M" localSheetId="18">#REF!</definedName>
    <definedName name="ITEM__EXCAVACION_EN_CONGLOMERADO_DE_2.00_A_4.00_M" localSheetId="17">#REF!</definedName>
    <definedName name="ITEM__EXCAVACION_EN_CONGLOMERADO_DE_2.00_A_4.00_M" localSheetId="10">#REF!</definedName>
    <definedName name="ITEM__EXCAVACION_EN_CONGLOMERADO_DE_2.00_A_4.00_M" localSheetId="8">#REF!</definedName>
    <definedName name="ITEM__EXCAVACION_EN_CONGLOMERADO_DE_2.00_A_4.00_M" localSheetId="14">#REF!</definedName>
    <definedName name="ITEM__EXCAVACION_EN_CONGLOMERADO_DE_2.00_A_4.00_M" localSheetId="15">#REF!</definedName>
    <definedName name="ITEM__EXCAVACION_EN_CONGLOMERADO_DE_2.00_A_4.00_M" localSheetId="5">#REF!</definedName>
    <definedName name="ITEM__EXCAVACION_EN_CONGLOMERADO_DE_2.00_A_4.00_M" localSheetId="13">#REF!</definedName>
    <definedName name="ITEM__EXCAVACION_EN_CONGLOMERADO_DE_2.00_A_4.00_M" localSheetId="21">#REF!</definedName>
    <definedName name="ITEM__EXCAVACION_EN_CONGLOMERADO_DE_2.00_A_4.00_M" localSheetId="23">#REF!</definedName>
    <definedName name="ITEM__EXCAVACION_EN_CONGLOMERADO_DE_2.00_A_4.00_M">#REF!</definedName>
    <definedName name="ITEMS" localSheetId="23">'[1]APU PVC'!#REF!</definedName>
    <definedName name="ITEMS">'[1]APU PVC'!#REF!</definedName>
    <definedName name="ITOac" localSheetId="7">[16]ValidacionPuc!#REF!</definedName>
    <definedName name="ITOac" localSheetId="9">[16]ValidacionPuc!#REF!</definedName>
    <definedName name="ITOac" localSheetId="18">[16]ValidacionPuc!#REF!</definedName>
    <definedName name="ITOac" localSheetId="17">[16]ValidacionPuc!#REF!</definedName>
    <definedName name="ITOac" localSheetId="10">[16]ValidacionPuc!#REF!</definedName>
    <definedName name="ITOac" localSheetId="8">[16]ValidacionPuc!#REF!</definedName>
    <definedName name="ITOac" localSheetId="5">[16]ValidacionPuc!#REF!</definedName>
    <definedName name="ITOac" localSheetId="13">[16]ValidacionPuc!#REF!</definedName>
    <definedName name="ITOac" localSheetId="21">[16]ValidacionPuc!#REF!</definedName>
    <definedName name="ITOac" localSheetId="2">[17]ValidacionPuc!#REF!</definedName>
    <definedName name="ITOac" localSheetId="0">[16]ValidacionPuc!#REF!</definedName>
    <definedName name="ITOac" localSheetId="23">[16]ValidacionPuc!#REF!</definedName>
    <definedName name="ITOac">[18]ValidacionPuc!#REF!</definedName>
    <definedName name="ITOac.ad" localSheetId="7">#REF!</definedName>
    <definedName name="ITOac.ad" localSheetId="9">#REF!</definedName>
    <definedName name="ITOac.ad" localSheetId="18">#REF!</definedName>
    <definedName name="ITOac.ad" localSheetId="17">#REF!</definedName>
    <definedName name="ITOac.ad" localSheetId="10">#REF!</definedName>
    <definedName name="ITOac.ad" localSheetId="8">#REF!</definedName>
    <definedName name="ITOac.ad" localSheetId="5">#REF!</definedName>
    <definedName name="ITOac.ad" localSheetId="13">#REF!</definedName>
    <definedName name="ITOac.ad" localSheetId="21">#REF!</definedName>
    <definedName name="ITOac.ad" localSheetId="2">#REF!</definedName>
    <definedName name="ITOac.ad" localSheetId="0">#REF!</definedName>
    <definedName name="ITOac.ad" localSheetId="23">#REF!</definedName>
    <definedName name="ITOac.ad">#REF!</definedName>
    <definedName name="ITOal" localSheetId="7">[16]ValidacionPuc!#REF!</definedName>
    <definedName name="ITOal" localSheetId="9">[16]ValidacionPuc!#REF!</definedName>
    <definedName name="ITOal" localSheetId="18">[16]ValidacionPuc!#REF!</definedName>
    <definedName name="ITOal" localSheetId="17">[16]ValidacionPuc!#REF!</definedName>
    <definedName name="ITOal" localSheetId="10">[16]ValidacionPuc!#REF!</definedName>
    <definedName name="ITOal" localSheetId="8">[16]ValidacionPuc!#REF!</definedName>
    <definedName name="ITOal" localSheetId="5">[16]ValidacionPuc!#REF!</definedName>
    <definedName name="ITOal" localSheetId="13">[16]ValidacionPuc!#REF!</definedName>
    <definedName name="ITOal" localSheetId="21">[16]ValidacionPuc!#REF!</definedName>
    <definedName name="ITOal" localSheetId="2">[17]ValidacionPuc!#REF!</definedName>
    <definedName name="ITOal" localSheetId="0">[16]ValidacionPuc!#REF!</definedName>
    <definedName name="ITOal" localSheetId="23">[16]ValidacionPuc!#REF!</definedName>
    <definedName name="ITOal">[18]ValidacionPuc!#REF!</definedName>
    <definedName name="IU" localSheetId="9">#REF!</definedName>
    <definedName name="IU" localSheetId="18">#REF!</definedName>
    <definedName name="IU" localSheetId="17">#REF!</definedName>
    <definedName name="IU" localSheetId="10">#REF!</definedName>
    <definedName name="IU" localSheetId="8">#REF!</definedName>
    <definedName name="IU" localSheetId="14">#REF!</definedName>
    <definedName name="IU" localSheetId="15">#REF!</definedName>
    <definedName name="IU" localSheetId="5">#REF!</definedName>
    <definedName name="IU" localSheetId="13">#REF!</definedName>
    <definedName name="IU" localSheetId="21">#REF!</definedName>
    <definedName name="IU" localSheetId="23">#REF!</definedName>
    <definedName name="IU">#REF!</definedName>
    <definedName name="IVA" localSheetId="23">#REF!</definedName>
    <definedName name="IVA">#REF!</definedName>
    <definedName name="j" localSheetId="7">#REF!</definedName>
    <definedName name="j" localSheetId="9">#REF!</definedName>
    <definedName name="j" localSheetId="18">#REF!</definedName>
    <definedName name="j" localSheetId="17">#REF!</definedName>
    <definedName name="j" localSheetId="10">#REF!</definedName>
    <definedName name="j" localSheetId="8">#REF!</definedName>
    <definedName name="j" localSheetId="14">#REF!</definedName>
    <definedName name="j" localSheetId="15">#REF!</definedName>
    <definedName name="j" localSheetId="5">#REF!</definedName>
    <definedName name="j" localSheetId="13">#REF!</definedName>
    <definedName name="j" localSheetId="21">#REF!</definedName>
    <definedName name="j" localSheetId="2">#REF!</definedName>
    <definedName name="j" localSheetId="0">#REF!</definedName>
    <definedName name="j" localSheetId="23">#REF!</definedName>
    <definedName name="j">#REF!</definedName>
    <definedName name="JJHHHH" localSheetId="23">#REF!</definedName>
    <definedName name="JJHHHH">#REF!</definedName>
    <definedName name="jose" localSheetId="7">#REF!</definedName>
    <definedName name="jose" localSheetId="9">#REF!</definedName>
    <definedName name="jose" localSheetId="18">#REF!</definedName>
    <definedName name="jose" localSheetId="17">#REF!</definedName>
    <definedName name="jose" localSheetId="10">#REF!</definedName>
    <definedName name="jose" localSheetId="8">#REF!</definedName>
    <definedName name="jose" localSheetId="5">#REF!</definedName>
    <definedName name="jose" localSheetId="13">#REF!</definedName>
    <definedName name="jose" localSheetId="2">#REF!</definedName>
    <definedName name="jose" localSheetId="0">#REF!</definedName>
    <definedName name="jose" localSheetId="23">#REF!</definedName>
    <definedName name="jose">#REF!</definedName>
    <definedName name="k" localSheetId="7">#REF!</definedName>
    <definedName name="k" localSheetId="9">#REF!</definedName>
    <definedName name="k" localSheetId="18">#REF!</definedName>
    <definedName name="k" localSheetId="17">#REF!</definedName>
    <definedName name="k" localSheetId="10">#REF!</definedName>
    <definedName name="k" localSheetId="8">#REF!</definedName>
    <definedName name="k" localSheetId="5">#REF!</definedName>
    <definedName name="k" localSheetId="13">#REF!</definedName>
    <definedName name="k" localSheetId="2">#REF!</definedName>
    <definedName name="k" localSheetId="0">#REF!</definedName>
    <definedName name="k" localSheetId="23">#REF!</definedName>
    <definedName name="k">#REF!</definedName>
    <definedName name="Keb.j" localSheetId="7">#REF!</definedName>
    <definedName name="Keb.j" localSheetId="9">#REF!</definedName>
    <definedName name="Keb.j" localSheetId="18">#REF!</definedName>
    <definedName name="Keb.j" localSheetId="17">#REF!</definedName>
    <definedName name="Keb.j" localSheetId="10">#REF!</definedName>
    <definedName name="Keb.j" localSheetId="8">#REF!</definedName>
    <definedName name="Keb.j" localSheetId="5">#REF!</definedName>
    <definedName name="Keb.j" localSheetId="13">#REF!</definedName>
    <definedName name="Keb.j" localSheetId="2">#REF!</definedName>
    <definedName name="Keb.j" localSheetId="0">#REF!</definedName>
    <definedName name="Keb.j" localSheetId="23">#REF!</definedName>
    <definedName name="Keb.j">#REF!</definedName>
    <definedName name="Kr.j" localSheetId="7">#REF!</definedName>
    <definedName name="Kr.j" localSheetId="9">#REF!</definedName>
    <definedName name="Kr.j" localSheetId="18">#REF!</definedName>
    <definedName name="Kr.j" localSheetId="17">#REF!</definedName>
    <definedName name="Kr.j" localSheetId="10">#REF!</definedName>
    <definedName name="Kr.j" localSheetId="8">#REF!</definedName>
    <definedName name="Kr.j" localSheetId="5">#REF!</definedName>
    <definedName name="Kr.j" localSheetId="13">#REF!</definedName>
    <definedName name="Kr.j" localSheetId="2">#REF!</definedName>
    <definedName name="Kr.j" localSheetId="0">#REF!</definedName>
    <definedName name="Kr.j" localSheetId="23">#REF!</definedName>
    <definedName name="Kr.j">#REF!</definedName>
    <definedName name="la" localSheetId="7">#REF!</definedName>
    <definedName name="la" localSheetId="9">#REF!</definedName>
    <definedName name="la" localSheetId="18">#REF!</definedName>
    <definedName name="la" localSheetId="17">#REF!</definedName>
    <definedName name="la" localSheetId="10">#REF!</definedName>
    <definedName name="la" localSheetId="8">#REF!</definedName>
    <definedName name="la" localSheetId="5">#REF!</definedName>
    <definedName name="la" localSheetId="13">#REF!</definedName>
    <definedName name="la" localSheetId="2">#REF!</definedName>
    <definedName name="la" localSheetId="0">#REF!</definedName>
    <definedName name="la" localSheetId="23">#REF!</definedName>
    <definedName name="la">#REF!</definedName>
    <definedName name="lasd" localSheetId="23">#REF!</definedName>
    <definedName name="lasd">#REF!</definedName>
    <definedName name="LIEB61" localSheetId="23">'[1]APU PVC'!#REF!</definedName>
    <definedName name="LIEB61">'[1]APU PVC'!#REF!</definedName>
    <definedName name="LISTA" localSheetId="7">#REF!</definedName>
    <definedName name="LISTA" localSheetId="9">#REF!</definedName>
    <definedName name="LISTA" localSheetId="18">#REF!</definedName>
    <definedName name="LISTA" localSheetId="17">#REF!</definedName>
    <definedName name="LISTA" localSheetId="10">#REF!</definedName>
    <definedName name="LISTA" localSheetId="8">#REF!</definedName>
    <definedName name="LISTA" localSheetId="5">#REF!</definedName>
    <definedName name="LISTA" localSheetId="13">#REF!</definedName>
    <definedName name="LISTA" localSheetId="21">#REF!</definedName>
    <definedName name="LISTA" localSheetId="2">#REF!</definedName>
    <definedName name="LISTA" localSheetId="0">#REF!</definedName>
    <definedName name="LISTA" localSheetId="23">#REF!</definedName>
    <definedName name="LISTA">#REF!</definedName>
    <definedName name="lll" localSheetId="7">#REF!</definedName>
    <definedName name="lll" localSheetId="9">#REF!</definedName>
    <definedName name="lll" localSheetId="18">#REF!</definedName>
    <definedName name="lll" localSheetId="17">#REF!</definedName>
    <definedName name="lll" localSheetId="10">#REF!</definedName>
    <definedName name="lll" localSheetId="8">#REF!</definedName>
    <definedName name="lll" localSheetId="5">#REF!</definedName>
    <definedName name="lll" localSheetId="13">#REF!</definedName>
    <definedName name="lll" localSheetId="21">#REF!</definedName>
    <definedName name="lll" localSheetId="2">#REF!</definedName>
    <definedName name="lll" localSheetId="0">#REF!</definedName>
    <definedName name="lll" localSheetId="23">#REF!</definedName>
    <definedName name="lll">#REF!</definedName>
    <definedName name="LLLLLLLLLLLLLL" localSheetId="23">#REF!</definedName>
    <definedName name="LLLLLLLLLLLLLL">#REF!</definedName>
    <definedName name="LM" localSheetId="7">#REF!</definedName>
    <definedName name="LM" localSheetId="9">#REF!</definedName>
    <definedName name="LM" localSheetId="18">#REF!</definedName>
    <definedName name="LM" localSheetId="17">#REF!</definedName>
    <definedName name="LM" localSheetId="10">#REF!</definedName>
    <definedName name="LM" localSheetId="8">#REF!</definedName>
    <definedName name="LM" localSheetId="5">#REF!</definedName>
    <definedName name="LM" localSheetId="13">#REF!</definedName>
    <definedName name="LM" localSheetId="2">#REF!</definedName>
    <definedName name="LM" localSheetId="0">#REF!</definedName>
    <definedName name="LM" localSheetId="23">#REF!</definedName>
    <definedName name="LM">#REF!</definedName>
    <definedName name="LOCALIZACION" localSheetId="23">#REF!</definedName>
    <definedName name="LOCALIZACION">#REF!</definedName>
    <definedName name="lodos" localSheetId="23">#REF!</definedName>
    <definedName name="lodos">#REF!</definedName>
    <definedName name="MA" localSheetId="23">#REF!</definedName>
    <definedName name="MA">#REF!</definedName>
    <definedName name="marlon" localSheetId="23">#REF!</definedName>
    <definedName name="marlon">#REF!</definedName>
    <definedName name="mauro" localSheetId="7">#REF!</definedName>
    <definedName name="mauro" localSheetId="9">#REF!</definedName>
    <definedName name="mauro" localSheetId="18">#REF!</definedName>
    <definedName name="mauro" localSheetId="17">#REF!</definedName>
    <definedName name="mauro" localSheetId="10">#REF!</definedName>
    <definedName name="mauro" localSheetId="8">#REF!</definedName>
    <definedName name="mauro" localSheetId="5">#REF!</definedName>
    <definedName name="mauro" localSheetId="13">#REF!</definedName>
    <definedName name="mauro" localSheetId="2">#REF!</definedName>
    <definedName name="mauro" localSheetId="0">#REF!</definedName>
    <definedName name="mauro" localSheetId="23">#REF!</definedName>
    <definedName name="mauro">#REF!</definedName>
    <definedName name="MENU0" localSheetId="7">#REF!</definedName>
    <definedName name="MENU0" localSheetId="9">#REF!</definedName>
    <definedName name="MENU0" localSheetId="18">#REF!</definedName>
    <definedName name="MENU0" localSheetId="17">#REF!</definedName>
    <definedName name="MENU0" localSheetId="10">#REF!</definedName>
    <definedName name="MENU0" localSheetId="8">#REF!</definedName>
    <definedName name="MENU0" localSheetId="5">#REF!</definedName>
    <definedName name="MENU0" localSheetId="13">#REF!</definedName>
    <definedName name="MENU0" localSheetId="2">#REF!</definedName>
    <definedName name="MENU0" localSheetId="0">#REF!</definedName>
    <definedName name="MENU0" localSheetId="23">#REF!</definedName>
    <definedName name="MENU0">#REF!</definedName>
    <definedName name="meses" localSheetId="7">'[41]2 COBERTURA ACU'!$C$6:$Z$6</definedName>
    <definedName name="meses" localSheetId="9">'[41]2 COBERTURA ACU'!$C$6:$Z$6</definedName>
    <definedName name="meses" localSheetId="18">'[41]2 COBERTURA ACU'!$C$6:$Z$6</definedName>
    <definedName name="meses" localSheetId="17">'[41]2 COBERTURA ACU'!$C$6:$Z$6</definedName>
    <definedName name="meses" localSheetId="10">'[41]2 COBERTURA ACU'!$C$6:$Z$6</definedName>
    <definedName name="meses" localSheetId="8">'[41]2 COBERTURA ACU'!$C$6:$Z$6</definedName>
    <definedName name="meses" localSheetId="5">'[41]2 COBERTURA ACU'!$C$6:$Z$6</definedName>
    <definedName name="meses" localSheetId="13">'[41]2 COBERTURA ACU'!$C$6:$Z$6</definedName>
    <definedName name="meses" localSheetId="21">'[41]2 COBERTURA ACU'!$C$6:$Z$6</definedName>
    <definedName name="meses" localSheetId="2">'[42]2 COBERTURA ACU'!$C$6:$Z$6</definedName>
    <definedName name="meses" localSheetId="0">'[41]2 COBERTURA ACU'!$C$6:$Z$6</definedName>
    <definedName name="meses" localSheetId="3">'[43]2 COBERTURA ACU'!$C$6:$Z$6</definedName>
    <definedName name="meses">'[43]2 COBERTURA ACU'!$C$6:$Z$6</definedName>
    <definedName name="mm">#N/A</definedName>
    <definedName name="MNO" localSheetId="7">#REF!</definedName>
    <definedName name="MNO" localSheetId="9">#REF!</definedName>
    <definedName name="MNO" localSheetId="18">#REF!</definedName>
    <definedName name="MNO" localSheetId="17">#REF!</definedName>
    <definedName name="MNO" localSheetId="10">#REF!</definedName>
    <definedName name="MNO" localSheetId="8">#REF!</definedName>
    <definedName name="MNO" localSheetId="5">#REF!</definedName>
    <definedName name="MNO" localSheetId="13">#REF!</definedName>
    <definedName name="MNO" localSheetId="21">#REF!</definedName>
    <definedName name="MNO" localSheetId="2">#REF!</definedName>
    <definedName name="MNO" localSheetId="0">#REF!</definedName>
    <definedName name="MNO" localSheetId="23">#REF!</definedName>
    <definedName name="MNO">#REF!</definedName>
    <definedName name="MO" localSheetId="7">#REF!</definedName>
    <definedName name="MO" localSheetId="9">#REF!</definedName>
    <definedName name="MO" localSheetId="18">#REF!</definedName>
    <definedName name="MO" localSheetId="17">#REF!</definedName>
    <definedName name="MO" localSheetId="10">#REF!</definedName>
    <definedName name="MO" localSheetId="8">#REF!</definedName>
    <definedName name="MO" localSheetId="5">#REF!</definedName>
    <definedName name="MO" localSheetId="13">#REF!</definedName>
    <definedName name="MO" localSheetId="21">#REF!</definedName>
    <definedName name="MO" localSheetId="2">#REF!</definedName>
    <definedName name="MO" localSheetId="0">#REF!</definedName>
    <definedName name="MO" localSheetId="23">#REF!</definedName>
    <definedName name="MO">#REF!</definedName>
    <definedName name="MONEDAS" localSheetId="23">#REF!</definedName>
    <definedName name="MONEDAS">#REF!</definedName>
    <definedName name="MONTO" localSheetId="7">#REF!</definedName>
    <definedName name="MONTO" localSheetId="9">#REF!</definedName>
    <definedName name="MONTO" localSheetId="18">#REF!</definedName>
    <definedName name="MONTO" localSheetId="17">#REF!</definedName>
    <definedName name="MONTO" localSheetId="10">#REF!</definedName>
    <definedName name="MONTO" localSheetId="8">#REF!</definedName>
    <definedName name="MONTO" localSheetId="5">#REF!</definedName>
    <definedName name="MONTO" localSheetId="13">#REF!</definedName>
    <definedName name="MONTO" localSheetId="2">#REF!</definedName>
    <definedName name="MONTO" localSheetId="0">#REF!</definedName>
    <definedName name="MONTO" localSheetId="23">#REF!</definedName>
    <definedName name="MONTO">#REF!</definedName>
    <definedName name="MONTO1" localSheetId="7">#REF!</definedName>
    <definedName name="MONTO1" localSheetId="9">#REF!</definedName>
    <definedName name="MONTO1" localSheetId="18">#REF!</definedName>
    <definedName name="MONTO1" localSheetId="17">#REF!</definedName>
    <definedName name="MONTO1" localSheetId="10">#REF!</definedName>
    <definedName name="MONTO1" localSheetId="8">#REF!</definedName>
    <definedName name="MONTO1" localSheetId="5">#REF!</definedName>
    <definedName name="MONTO1" localSheetId="13">#REF!</definedName>
    <definedName name="MONTO1" localSheetId="2">#REF!</definedName>
    <definedName name="MONTO1" localSheetId="0">#REF!</definedName>
    <definedName name="MONTO1" localSheetId="23">#REF!</definedName>
    <definedName name="MONTO1">#REF!</definedName>
    <definedName name="MONTO10" localSheetId="7">#REF!</definedName>
    <definedName name="MONTO10" localSheetId="9">#REF!</definedName>
    <definedName name="MONTO10" localSheetId="18">#REF!</definedName>
    <definedName name="MONTO10" localSheetId="17">#REF!</definedName>
    <definedName name="MONTO10" localSheetId="10">#REF!</definedName>
    <definedName name="MONTO10" localSheetId="8">#REF!</definedName>
    <definedName name="MONTO10" localSheetId="5">#REF!</definedName>
    <definedName name="MONTO10" localSheetId="13">#REF!</definedName>
    <definedName name="MONTO10" localSheetId="2">#REF!</definedName>
    <definedName name="MONTO10" localSheetId="0">#REF!</definedName>
    <definedName name="MONTO10" localSheetId="23">#REF!</definedName>
    <definedName name="MONTO10">#REF!</definedName>
    <definedName name="MONTO11" localSheetId="7">#REF!</definedName>
    <definedName name="MONTO11" localSheetId="9">#REF!</definedName>
    <definedName name="MONTO11" localSheetId="18">#REF!</definedName>
    <definedName name="MONTO11" localSheetId="17">#REF!</definedName>
    <definedName name="MONTO11" localSheetId="10">#REF!</definedName>
    <definedName name="MONTO11" localSheetId="8">#REF!</definedName>
    <definedName name="MONTO11" localSheetId="5">#REF!</definedName>
    <definedName name="MONTO11" localSheetId="13">#REF!</definedName>
    <definedName name="MONTO11" localSheetId="2">#REF!</definedName>
    <definedName name="MONTO11" localSheetId="0">#REF!</definedName>
    <definedName name="MONTO11" localSheetId="23">#REF!</definedName>
    <definedName name="MONTO11">#REF!</definedName>
    <definedName name="MONTO12" localSheetId="7">#REF!</definedName>
    <definedName name="MONTO12" localSheetId="9">#REF!</definedName>
    <definedName name="MONTO12" localSheetId="18">#REF!</definedName>
    <definedName name="MONTO12" localSheetId="17">#REF!</definedName>
    <definedName name="MONTO12" localSheetId="10">#REF!</definedName>
    <definedName name="MONTO12" localSheetId="8">#REF!</definedName>
    <definedName name="MONTO12" localSheetId="5">#REF!</definedName>
    <definedName name="MONTO12" localSheetId="13">#REF!</definedName>
    <definedName name="MONTO12" localSheetId="2">#REF!</definedName>
    <definedName name="MONTO12" localSheetId="0">#REF!</definedName>
    <definedName name="MONTO12" localSheetId="23">#REF!</definedName>
    <definedName name="MONTO12">#REF!</definedName>
    <definedName name="MONTO2" localSheetId="7">#REF!</definedName>
    <definedName name="MONTO2" localSheetId="9">#REF!</definedName>
    <definedName name="MONTO2" localSheetId="18">#REF!</definedName>
    <definedName name="MONTO2" localSheetId="17">#REF!</definedName>
    <definedName name="MONTO2" localSheetId="10">#REF!</definedName>
    <definedName name="MONTO2" localSheetId="8">#REF!</definedName>
    <definedName name="MONTO2" localSheetId="5">#REF!</definedName>
    <definedName name="MONTO2" localSheetId="13">#REF!</definedName>
    <definedName name="MONTO2" localSheetId="2">#REF!</definedName>
    <definedName name="MONTO2" localSheetId="0">#REF!</definedName>
    <definedName name="MONTO2" localSheetId="23">#REF!</definedName>
    <definedName name="MONTO2">#REF!</definedName>
    <definedName name="MONTO3" localSheetId="7">#REF!</definedName>
    <definedName name="MONTO3" localSheetId="9">#REF!</definedName>
    <definedName name="MONTO3" localSheetId="18">#REF!</definedName>
    <definedName name="MONTO3" localSheetId="17">#REF!</definedName>
    <definedName name="MONTO3" localSheetId="10">#REF!</definedName>
    <definedName name="MONTO3" localSheetId="8">#REF!</definedName>
    <definedName name="MONTO3" localSheetId="5">#REF!</definedName>
    <definedName name="MONTO3" localSheetId="13">#REF!</definedName>
    <definedName name="MONTO3" localSheetId="2">#REF!</definedName>
    <definedName name="MONTO3" localSheetId="0">#REF!</definedName>
    <definedName name="MONTO3" localSheetId="23">#REF!</definedName>
    <definedName name="MONTO3">#REF!</definedName>
    <definedName name="MONTO4" localSheetId="7">#REF!</definedName>
    <definedName name="MONTO4" localSheetId="9">#REF!</definedName>
    <definedName name="MONTO4" localSheetId="18">#REF!</definedName>
    <definedName name="MONTO4" localSheetId="17">#REF!</definedName>
    <definedName name="MONTO4" localSheetId="10">#REF!</definedName>
    <definedName name="MONTO4" localSheetId="8">#REF!</definedName>
    <definedName name="MONTO4" localSheetId="5">#REF!</definedName>
    <definedName name="MONTO4" localSheetId="13">#REF!</definedName>
    <definedName name="MONTO4" localSheetId="2">#REF!</definedName>
    <definedName name="MONTO4" localSheetId="0">#REF!</definedName>
    <definedName name="MONTO4" localSheetId="23">#REF!</definedName>
    <definedName name="MONTO4">#REF!</definedName>
    <definedName name="MONTO5" localSheetId="7">#REF!</definedName>
    <definedName name="MONTO5" localSheetId="9">#REF!</definedName>
    <definedName name="MONTO5" localSheetId="18">#REF!</definedName>
    <definedName name="MONTO5" localSheetId="17">#REF!</definedName>
    <definedName name="MONTO5" localSheetId="10">#REF!</definedName>
    <definedName name="MONTO5" localSheetId="8">#REF!</definedName>
    <definedName name="MONTO5" localSheetId="5">#REF!</definedName>
    <definedName name="MONTO5" localSheetId="13">#REF!</definedName>
    <definedName name="MONTO5" localSheetId="2">#REF!</definedName>
    <definedName name="MONTO5" localSheetId="0">#REF!</definedName>
    <definedName name="MONTO5" localSheetId="23">#REF!</definedName>
    <definedName name="MONTO5">#REF!</definedName>
    <definedName name="MONTO6" localSheetId="7">#REF!</definedName>
    <definedName name="MONTO6" localSheetId="9">#REF!</definedName>
    <definedName name="MONTO6" localSheetId="18">#REF!</definedName>
    <definedName name="MONTO6" localSheetId="17">#REF!</definedName>
    <definedName name="MONTO6" localSheetId="10">#REF!</definedName>
    <definedName name="MONTO6" localSheetId="8">#REF!</definedName>
    <definedName name="MONTO6" localSheetId="5">#REF!</definedName>
    <definedName name="MONTO6" localSheetId="13">#REF!</definedName>
    <definedName name="MONTO6" localSheetId="2">#REF!</definedName>
    <definedName name="MONTO6" localSheetId="0">#REF!</definedName>
    <definedName name="MONTO6" localSheetId="23">#REF!</definedName>
    <definedName name="MONTO6">#REF!</definedName>
    <definedName name="MONTO7" localSheetId="7">#REF!</definedName>
    <definedName name="MONTO7" localSheetId="9">#REF!</definedName>
    <definedName name="MONTO7" localSheetId="18">#REF!</definedName>
    <definedName name="MONTO7" localSheetId="17">#REF!</definedName>
    <definedName name="MONTO7" localSheetId="10">#REF!</definedName>
    <definedName name="MONTO7" localSheetId="8">#REF!</definedName>
    <definedName name="MONTO7" localSheetId="5">#REF!</definedName>
    <definedName name="MONTO7" localSheetId="13">#REF!</definedName>
    <definedName name="MONTO7" localSheetId="2">#REF!</definedName>
    <definedName name="MONTO7" localSheetId="0">#REF!</definedName>
    <definedName name="MONTO7" localSheetId="23">#REF!</definedName>
    <definedName name="MONTO7">#REF!</definedName>
    <definedName name="MONTO8" localSheetId="7">#REF!</definedName>
    <definedName name="MONTO8" localSheetId="9">#REF!</definedName>
    <definedName name="MONTO8" localSheetId="18">#REF!</definedName>
    <definedName name="MONTO8" localSheetId="17">#REF!</definedName>
    <definedName name="MONTO8" localSheetId="10">#REF!</definedName>
    <definedName name="MONTO8" localSheetId="8">#REF!</definedName>
    <definedName name="MONTO8" localSheetId="5">#REF!</definedName>
    <definedName name="MONTO8" localSheetId="13">#REF!</definedName>
    <definedName name="MONTO8" localSheetId="2">#REF!</definedName>
    <definedName name="MONTO8" localSheetId="0">#REF!</definedName>
    <definedName name="MONTO8" localSheetId="23">#REF!</definedName>
    <definedName name="MONTO8">#REF!</definedName>
    <definedName name="MONTO9" localSheetId="7">#REF!</definedName>
    <definedName name="MONTO9" localSheetId="9">#REF!</definedName>
    <definedName name="MONTO9" localSheetId="18">#REF!</definedName>
    <definedName name="MONTO9" localSheetId="17">#REF!</definedName>
    <definedName name="MONTO9" localSheetId="10">#REF!</definedName>
    <definedName name="MONTO9" localSheetId="8">#REF!</definedName>
    <definedName name="MONTO9" localSheetId="5">#REF!</definedName>
    <definedName name="MONTO9" localSheetId="13">#REF!</definedName>
    <definedName name="MONTO9" localSheetId="2">#REF!</definedName>
    <definedName name="MONTO9" localSheetId="0">#REF!</definedName>
    <definedName name="MONTO9" localSheetId="23">#REF!</definedName>
    <definedName name="MONTO9">#REF!</definedName>
    <definedName name="movimieno" localSheetId="23">#REF!</definedName>
    <definedName name="movimieno">#REF!</definedName>
    <definedName name="MunicipioPrestacion" localSheetId="7">#REF!</definedName>
    <definedName name="MunicipioPrestacion" localSheetId="9">#REF!</definedName>
    <definedName name="MunicipioPrestacion" localSheetId="18">#REF!</definedName>
    <definedName name="MunicipioPrestacion" localSheetId="17">#REF!</definedName>
    <definedName name="MunicipioPrestacion" localSheetId="10">#REF!</definedName>
    <definedName name="MunicipioPrestacion" localSheetId="8">#REF!</definedName>
    <definedName name="MunicipioPrestacion" localSheetId="5">#REF!</definedName>
    <definedName name="MunicipioPrestacion" localSheetId="13">#REF!</definedName>
    <definedName name="MunicipioPrestacion" localSheetId="2">#REF!</definedName>
    <definedName name="MunicipioPrestacion" localSheetId="0">#REF!</definedName>
    <definedName name="MunicipioPrestacion" localSheetId="23">#REF!</definedName>
    <definedName name="MunicipioPrestacion">#REF!</definedName>
    <definedName name="N" localSheetId="7">#REF!</definedName>
    <definedName name="N" localSheetId="9">#REF!</definedName>
    <definedName name="N" localSheetId="18">#REF!</definedName>
    <definedName name="N" localSheetId="17">#REF!</definedName>
    <definedName name="N" localSheetId="10">#REF!</definedName>
    <definedName name="N" localSheetId="8">#REF!</definedName>
    <definedName name="N" localSheetId="5">#REF!</definedName>
    <definedName name="N" localSheetId="13">#REF!</definedName>
    <definedName name="N" localSheetId="2">#REF!</definedName>
    <definedName name="N" localSheetId="0">#REF!</definedName>
    <definedName name="N" localSheetId="23">#REF!</definedName>
    <definedName name="N">#REF!</definedName>
    <definedName name="Nac" localSheetId="7">#REF!</definedName>
    <definedName name="Nac" localSheetId="9">#REF!</definedName>
    <definedName name="Nac" localSheetId="18">#REF!</definedName>
    <definedName name="Nac" localSheetId="17">#REF!</definedName>
    <definedName name="Nac" localSheetId="10">#REF!</definedName>
    <definedName name="Nac" localSheetId="8">#REF!</definedName>
    <definedName name="Nac" localSheetId="5">#REF!</definedName>
    <definedName name="Nac" localSheetId="13">#REF!</definedName>
    <definedName name="Nac" localSheetId="2">#REF!</definedName>
    <definedName name="Nac" localSheetId="0">#REF!</definedName>
    <definedName name="Nac" localSheetId="23">#REF!</definedName>
    <definedName name="Nac">#REF!</definedName>
    <definedName name="Nal" localSheetId="7">#REF!</definedName>
    <definedName name="Nal" localSheetId="9">#REF!</definedName>
    <definedName name="Nal" localSheetId="18">#REF!</definedName>
    <definedName name="Nal" localSheetId="17">#REF!</definedName>
    <definedName name="Nal" localSheetId="10">#REF!</definedName>
    <definedName name="Nal" localSheetId="8">#REF!</definedName>
    <definedName name="Nal" localSheetId="5">#REF!</definedName>
    <definedName name="Nal" localSheetId="13">#REF!</definedName>
    <definedName name="Nal" localSheetId="2">#REF!</definedName>
    <definedName name="Nal" localSheetId="0">#REF!</definedName>
    <definedName name="Nal" localSheetId="23">#REF!</definedName>
    <definedName name="Nal">#REF!</definedName>
    <definedName name="nana" localSheetId="23">#REF!</definedName>
    <definedName name="nana">#REF!</definedName>
    <definedName name="nn" localSheetId="7">#REF!</definedName>
    <definedName name="nn" localSheetId="9">#REF!</definedName>
    <definedName name="nn" localSheetId="18">#REF!</definedName>
    <definedName name="nn" localSheetId="17">#REF!</definedName>
    <definedName name="nn" localSheetId="10">#REF!</definedName>
    <definedName name="nn" localSheetId="8">#REF!</definedName>
    <definedName name="nn" localSheetId="5">#REF!</definedName>
    <definedName name="nn" localSheetId="13">#REF!</definedName>
    <definedName name="nn" localSheetId="2">#REF!</definedName>
    <definedName name="nn" localSheetId="0">#REF!</definedName>
    <definedName name="nn" localSheetId="23">#REF!</definedName>
    <definedName name="nn">#REF!</definedName>
    <definedName name="No." localSheetId="7">#REF!</definedName>
    <definedName name="No." localSheetId="9">#REF!</definedName>
    <definedName name="No." localSheetId="18">#REF!</definedName>
    <definedName name="No." localSheetId="17">#REF!</definedName>
    <definedName name="No." localSheetId="10">#REF!</definedName>
    <definedName name="No." localSheetId="8">#REF!</definedName>
    <definedName name="No." localSheetId="5">#REF!</definedName>
    <definedName name="No." localSheetId="13">#REF!</definedName>
    <definedName name="No." localSheetId="2">#REF!</definedName>
    <definedName name="No." localSheetId="0">#REF!</definedName>
    <definedName name="No." localSheetId="23">#REF!</definedName>
    <definedName name="No.">#REF!</definedName>
    <definedName name="NombrePrestador" localSheetId="7">#REF!</definedName>
    <definedName name="NombrePrestador" localSheetId="9">#REF!</definedName>
    <definedName name="NombrePrestador" localSheetId="18">#REF!</definedName>
    <definedName name="NombrePrestador" localSheetId="17">#REF!</definedName>
    <definedName name="NombrePrestador" localSheetId="10">#REF!</definedName>
    <definedName name="NombrePrestador" localSheetId="8">#REF!</definedName>
    <definedName name="NombrePrestador" localSheetId="5">#REF!</definedName>
    <definedName name="NombrePrestador" localSheetId="13">#REF!</definedName>
    <definedName name="NombrePrestador" localSheetId="2">#REF!</definedName>
    <definedName name="NombrePrestador" localSheetId="0">#REF!</definedName>
    <definedName name="NombrePrestador" localSheetId="23">#REF!</definedName>
    <definedName name="NombrePrestador">#REF!</definedName>
    <definedName name="NoSuscriptores" localSheetId="7">#REF!</definedName>
    <definedName name="NoSuscriptores" localSheetId="9">#REF!</definedName>
    <definedName name="NoSuscriptores" localSheetId="18">#REF!</definedName>
    <definedName name="NoSuscriptores" localSheetId="17">#REF!</definedName>
    <definedName name="NoSuscriptores" localSheetId="10">#REF!</definedName>
    <definedName name="NoSuscriptores" localSheetId="8">#REF!</definedName>
    <definedName name="NoSuscriptores" localSheetId="5">#REF!</definedName>
    <definedName name="NoSuscriptores" localSheetId="13">#REF!</definedName>
    <definedName name="NoSuscriptores" localSheetId="2">#REF!</definedName>
    <definedName name="NoSuscriptores" localSheetId="0">#REF!</definedName>
    <definedName name="NoSuscriptores" localSheetId="23">#REF!</definedName>
    <definedName name="NoSuscriptores">#REF!</definedName>
    <definedName name="nuevo" localSheetId="7">#REF!</definedName>
    <definedName name="nuevo" localSheetId="9">#REF!</definedName>
    <definedName name="nuevo" localSheetId="18">#REF!</definedName>
    <definedName name="nuevo" localSheetId="17">#REF!</definedName>
    <definedName name="nuevo" localSheetId="10">#REF!</definedName>
    <definedName name="nuevo" localSheetId="8">#REF!</definedName>
    <definedName name="nuevo" localSheetId="5">#REF!</definedName>
    <definedName name="nuevo" localSheetId="13">#REF!</definedName>
    <definedName name="nuevo" localSheetId="2">#REF!</definedName>
    <definedName name="nuevo" localSheetId="0">#REF!</definedName>
    <definedName name="nuevo" localSheetId="23">#REF!</definedName>
    <definedName name="nuevo">#REF!</definedName>
    <definedName name="OO" localSheetId="9">#REF!</definedName>
    <definedName name="OO" localSheetId="18">#REF!</definedName>
    <definedName name="OO" localSheetId="17">#REF!</definedName>
    <definedName name="OO" localSheetId="10">#REF!</definedName>
    <definedName name="OO" localSheetId="8">#REF!</definedName>
    <definedName name="OO" localSheetId="14">#REF!</definedName>
    <definedName name="OO" localSheetId="15">#REF!</definedName>
    <definedName name="OO" localSheetId="5">#REF!</definedName>
    <definedName name="OO" localSheetId="13">#REF!</definedName>
    <definedName name="OO" localSheetId="23">#REF!</definedName>
    <definedName name="OO">#REF!</definedName>
    <definedName name="OP" localSheetId="7">#REF!</definedName>
    <definedName name="OP" localSheetId="9">#REF!</definedName>
    <definedName name="OP" localSheetId="18">#REF!</definedName>
    <definedName name="OP" localSheetId="17">#REF!</definedName>
    <definedName name="OP" localSheetId="10">#REF!</definedName>
    <definedName name="OP" localSheetId="8">#REF!</definedName>
    <definedName name="OP" localSheetId="5">#REF!</definedName>
    <definedName name="OP" localSheetId="13">#REF!</definedName>
    <definedName name="OP" localSheetId="2">#REF!</definedName>
    <definedName name="OP" localSheetId="0">#REF!</definedName>
    <definedName name="OP" localSheetId="23">#REF!</definedName>
    <definedName name="OP">#REF!</definedName>
    <definedName name="p" localSheetId="7">#REF!</definedName>
    <definedName name="p" localSheetId="9">#REF!</definedName>
    <definedName name="p" localSheetId="18">#REF!</definedName>
    <definedName name="p" localSheetId="17">#REF!</definedName>
    <definedName name="p" localSheetId="10">#REF!</definedName>
    <definedName name="p" localSheetId="8">#REF!</definedName>
    <definedName name="p" localSheetId="5">#REF!</definedName>
    <definedName name="p" localSheetId="13">#REF!</definedName>
    <definedName name="p" localSheetId="2">#REF!</definedName>
    <definedName name="p" localSheetId="0">#REF!</definedName>
    <definedName name="p" localSheetId="23">#REF!</definedName>
    <definedName name="p">#REF!</definedName>
    <definedName name="PAGOS" localSheetId="7">#REF!</definedName>
    <definedName name="PAGOS" localSheetId="9">#REF!</definedName>
    <definedName name="PAGOS" localSheetId="18">#REF!</definedName>
    <definedName name="PAGOS" localSheetId="17">#REF!</definedName>
    <definedName name="PAGOS" localSheetId="10">#REF!</definedName>
    <definedName name="PAGOS" localSheetId="8">#REF!</definedName>
    <definedName name="PAGOS" localSheetId="5">#REF!</definedName>
    <definedName name="PAGOS" localSheetId="13">#REF!</definedName>
    <definedName name="PAGOS" localSheetId="2">#REF!</definedName>
    <definedName name="PAGOS" localSheetId="0">#REF!</definedName>
    <definedName name="PAGOS" localSheetId="23">#REF!</definedName>
    <definedName name="PAGOS">#REF!</definedName>
    <definedName name="Panel" localSheetId="7">#REF!</definedName>
    <definedName name="Panel" localSheetId="9">#REF!</definedName>
    <definedName name="Panel" localSheetId="18">#REF!</definedName>
    <definedName name="Panel" localSheetId="17">#REF!</definedName>
    <definedName name="Panel" localSheetId="10">#REF!</definedName>
    <definedName name="Panel" localSheetId="8">#REF!</definedName>
    <definedName name="Panel" localSheetId="5">#REF!</definedName>
    <definedName name="Panel" localSheetId="13">#REF!</definedName>
    <definedName name="Panel" localSheetId="2">#REF!</definedName>
    <definedName name="Panel" localSheetId="0">#REF!</definedName>
    <definedName name="Panel" localSheetId="23">#REF!</definedName>
    <definedName name="Panel">#REF!</definedName>
    <definedName name="PARAMETROS" localSheetId="23">#REF!</definedName>
    <definedName name="PARAMETROS">#REF!</definedName>
    <definedName name="Pce.j" localSheetId="7">#REF!</definedName>
    <definedName name="Pce.j" localSheetId="9">#REF!</definedName>
    <definedName name="Pce.j" localSheetId="18">#REF!</definedName>
    <definedName name="Pce.j" localSheetId="17">#REF!</definedName>
    <definedName name="Pce.j" localSheetId="10">#REF!</definedName>
    <definedName name="Pce.j" localSheetId="8">#REF!</definedName>
    <definedName name="Pce.j" localSheetId="5">#REF!</definedName>
    <definedName name="Pce.j" localSheetId="13">#REF!</definedName>
    <definedName name="Pce.j" localSheetId="2">#REF!</definedName>
    <definedName name="Pce.j" localSheetId="0">#REF!</definedName>
    <definedName name="Pce.j" localSheetId="23">#REF!</definedName>
    <definedName name="Pce.j">#REF!</definedName>
    <definedName name="Pdea.ca" localSheetId="7">#REF!</definedName>
    <definedName name="Pdea.ca" localSheetId="9">#REF!</definedName>
    <definedName name="Pdea.ca" localSheetId="18">#REF!</definedName>
    <definedName name="Pdea.ca" localSheetId="17">#REF!</definedName>
    <definedName name="Pdea.ca" localSheetId="10">#REF!</definedName>
    <definedName name="Pdea.ca" localSheetId="8">#REF!</definedName>
    <definedName name="Pdea.ca" localSheetId="5">#REF!</definedName>
    <definedName name="Pdea.ca" localSheetId="13">#REF!</definedName>
    <definedName name="Pdea.ca" localSheetId="2">#REF!</definedName>
    <definedName name="Pdea.ca" localSheetId="0">#REF!</definedName>
    <definedName name="Pdea.ca" localSheetId="23">#REF!</definedName>
    <definedName name="Pdea.ca">#REF!</definedName>
    <definedName name="Pdea.co" localSheetId="7">#REF!</definedName>
    <definedName name="Pdea.co" localSheetId="9">#REF!</definedName>
    <definedName name="Pdea.co" localSheetId="18">#REF!</definedName>
    <definedName name="Pdea.co" localSheetId="17">#REF!</definedName>
    <definedName name="Pdea.co" localSheetId="10">#REF!</definedName>
    <definedName name="Pdea.co" localSheetId="8">#REF!</definedName>
    <definedName name="Pdea.co" localSheetId="5">#REF!</definedName>
    <definedName name="Pdea.co" localSheetId="13">#REF!</definedName>
    <definedName name="Pdea.co" localSheetId="2">#REF!</definedName>
    <definedName name="Pdea.co" localSheetId="0">#REF!</definedName>
    <definedName name="Pdea.co" localSheetId="23">#REF!</definedName>
    <definedName name="Pdea.co">#REF!</definedName>
    <definedName name="PDEAC" localSheetId="7">[23]Parámetros!$B$6</definedName>
    <definedName name="PDEAC" localSheetId="9">[23]Parámetros!$B$6</definedName>
    <definedName name="PDEAC" localSheetId="18">[23]Parámetros!$B$6</definedName>
    <definedName name="PDEAC" localSheetId="17">[23]Parámetros!$B$6</definedName>
    <definedName name="PDEAC" localSheetId="10">[23]Parámetros!$B$6</definedName>
    <definedName name="PDEAC" localSheetId="8">[23]Parámetros!$B$6</definedName>
    <definedName name="PDEAC" localSheetId="5">[23]Parámetros!$B$6</definedName>
    <definedName name="PDEAC" localSheetId="13">[23]Parámetros!$B$6</definedName>
    <definedName name="PDEAC" localSheetId="21">[23]Parámetros!$B$6</definedName>
    <definedName name="PDEAC" localSheetId="2">[23]Parámetros!$B$6</definedName>
    <definedName name="PDEAC" localSheetId="0">[23]Parámetros!$B$6</definedName>
    <definedName name="PDEAC" localSheetId="3">[24]Parámetros!$B$6</definedName>
    <definedName name="PDEAC">[24]Parámetros!$B$6</definedName>
    <definedName name="PDEAC1" localSheetId="7">[23]Parámetros!$B$6</definedName>
    <definedName name="PDEAC1" localSheetId="9">[23]Parámetros!$B$6</definedName>
    <definedName name="PDEAC1" localSheetId="18">[23]Parámetros!$B$6</definedName>
    <definedName name="PDEAC1" localSheetId="17">[23]Parámetros!$B$6</definedName>
    <definedName name="PDEAC1" localSheetId="10">[23]Parámetros!$B$6</definedName>
    <definedName name="PDEAC1" localSheetId="8">[23]Parámetros!$B$6</definedName>
    <definedName name="PDEAC1" localSheetId="5">[23]Parámetros!$B$6</definedName>
    <definedName name="PDEAC1" localSheetId="13">[23]Parámetros!$B$6</definedName>
    <definedName name="PDEAC1" localSheetId="21">[23]Parámetros!$B$6</definedName>
    <definedName name="PDEAC1" localSheetId="2">[23]Parámetros!$B$6</definedName>
    <definedName name="PDEAC1" localSheetId="0">[23]Parámetros!$B$6</definedName>
    <definedName name="PDEAC1" localSheetId="3">[24]Parámetros!$B$6</definedName>
    <definedName name="PDEAC1">[24]Parámetros!$B$6</definedName>
    <definedName name="PDEAC2" localSheetId="7">[23]Parámetros!$B$6</definedName>
    <definedName name="PDEAC2" localSheetId="9">[23]Parámetros!$B$6</definedName>
    <definedName name="PDEAC2" localSheetId="18">[23]Parámetros!$B$6</definedName>
    <definedName name="PDEAC2" localSheetId="17">[23]Parámetros!$B$6</definedName>
    <definedName name="PDEAC2" localSheetId="10">[23]Parámetros!$B$6</definedName>
    <definedName name="PDEAC2" localSheetId="8">[23]Parámetros!$B$6</definedName>
    <definedName name="PDEAC2" localSheetId="5">[23]Parámetros!$B$6</definedName>
    <definedName name="PDEAC2" localSheetId="13">[23]Parámetros!$B$6</definedName>
    <definedName name="PDEAC2" localSheetId="21">[23]Parámetros!$B$6</definedName>
    <definedName name="PDEAC2" localSheetId="2">[23]Parámetros!$B$6</definedName>
    <definedName name="PDEAC2" localSheetId="0">[23]Parámetros!$B$6</definedName>
    <definedName name="PDEAC2" localSheetId="3">[24]Parámetros!$B$6</definedName>
    <definedName name="PDEAC2">[24]Parámetros!$B$6</definedName>
    <definedName name="PDEAC3" localSheetId="7">[23]Parámetros!$B$6</definedName>
    <definedName name="PDEAC3" localSheetId="9">[23]Parámetros!$B$6</definedName>
    <definedName name="PDEAC3" localSheetId="18">[23]Parámetros!$B$6</definedName>
    <definedName name="PDEAC3" localSheetId="17">[23]Parámetros!$B$6</definedName>
    <definedName name="PDEAC3" localSheetId="10">[23]Parámetros!$B$6</definedName>
    <definedName name="PDEAC3" localSheetId="8">[23]Parámetros!$B$6</definedName>
    <definedName name="PDEAC3" localSheetId="5">[23]Parámetros!$B$6</definedName>
    <definedName name="PDEAC3" localSheetId="13">[23]Parámetros!$B$6</definedName>
    <definedName name="PDEAC3" localSheetId="21">[23]Parámetros!$B$6</definedName>
    <definedName name="PDEAC3" localSheetId="2">[23]Parámetros!$B$6</definedName>
    <definedName name="PDEAC3" localSheetId="0">[23]Parámetros!$B$6</definedName>
    <definedName name="PDEAC3" localSheetId="3">[24]Parámetros!$B$6</definedName>
    <definedName name="PDEAC3">[24]Parámetros!$B$6</definedName>
    <definedName name="PERFIL_DEL_TRAMO" localSheetId="23">#REF!</definedName>
    <definedName name="PERFIL_DEL_TRAMO">#REF!</definedName>
    <definedName name="PGLEFT" localSheetId="7">#REF!</definedName>
    <definedName name="PGLEFT" localSheetId="9">#REF!</definedName>
    <definedName name="PGLEFT" localSheetId="18">#REF!</definedName>
    <definedName name="PGLEFT" localSheetId="17">#REF!</definedName>
    <definedName name="PGLEFT" localSheetId="10">#REF!</definedName>
    <definedName name="PGLEFT" localSheetId="8">#REF!</definedName>
    <definedName name="PGLEFT" localSheetId="5">#REF!</definedName>
    <definedName name="PGLEFT" localSheetId="13">#REF!</definedName>
    <definedName name="PGLEFT" localSheetId="21">#REF!</definedName>
    <definedName name="PGLEFT" localSheetId="2">#REF!</definedName>
    <definedName name="PGLEFT" localSheetId="0">#REF!</definedName>
    <definedName name="PGLEFT" localSheetId="23">#REF!</definedName>
    <definedName name="PGLEFT">#REF!</definedName>
    <definedName name="PLAZO" localSheetId="7">#REF!</definedName>
    <definedName name="PLAZO" localSheetId="9">#REF!</definedName>
    <definedName name="PLAZO" localSheetId="18">#REF!</definedName>
    <definedName name="PLAZO" localSheetId="17">#REF!</definedName>
    <definedName name="PLAZO" localSheetId="10">#REF!</definedName>
    <definedName name="PLAZO" localSheetId="8">#REF!</definedName>
    <definedName name="PLAZO" localSheetId="5">#REF!</definedName>
    <definedName name="PLAZO" localSheetId="13">#REF!</definedName>
    <definedName name="PLAZO" localSheetId="21">#REF!</definedName>
    <definedName name="PLAZO" localSheetId="2">#REF!</definedName>
    <definedName name="PLAZO" localSheetId="0">#REF!</definedName>
    <definedName name="PLAZO" localSheetId="23">#REF!</definedName>
    <definedName name="PLAZO">#REF!</definedName>
    <definedName name="Polynomial" localSheetId="23">#REF!</definedName>
    <definedName name="Polynomial">#REF!</definedName>
    <definedName name="PONDERADA" localSheetId="7">#REF!</definedName>
    <definedName name="PONDERADA" localSheetId="9">#REF!</definedName>
    <definedName name="PONDERADA" localSheetId="18">#REF!</definedName>
    <definedName name="PONDERADA" localSheetId="17">#REF!</definedName>
    <definedName name="PONDERADA" localSheetId="10">#REF!</definedName>
    <definedName name="PONDERADA" localSheetId="8">#REF!</definedName>
    <definedName name="PONDERADA" localSheetId="5">#REF!</definedName>
    <definedName name="PONDERADA" localSheetId="13">#REF!</definedName>
    <definedName name="PONDERADA" localSheetId="2">#REF!</definedName>
    <definedName name="PONDERADA" localSheetId="0">#REF!</definedName>
    <definedName name="PONDERADA" localSheetId="23">#REF!</definedName>
    <definedName name="PONDERADA">#REF!</definedName>
    <definedName name="PRECIOS" localSheetId="7">#REF!</definedName>
    <definedName name="PRECIOS" localSheetId="9">#REF!</definedName>
    <definedName name="PRECIOS" localSheetId="18">#REF!</definedName>
    <definedName name="PRECIOS" localSheetId="17">#REF!</definedName>
    <definedName name="PRECIOS" localSheetId="10">#REF!</definedName>
    <definedName name="PRECIOS" localSheetId="8">#REF!</definedName>
    <definedName name="PRECIOS" localSheetId="5">#REF!</definedName>
    <definedName name="PRECIOS" localSheetId="13">#REF!</definedName>
    <definedName name="PRECIOS" localSheetId="2">#REF!</definedName>
    <definedName name="PRECIOS" localSheetId="0">#REF!</definedName>
    <definedName name="PRECIOS" localSheetId="23">#REF!</definedName>
    <definedName name="PRECIOS">#REF!</definedName>
    <definedName name="profun" localSheetId="23">#REF!</definedName>
    <definedName name="profun">#REF!</definedName>
    <definedName name="Profundidad" localSheetId="23">#REF!</definedName>
    <definedName name="Profundidad">#REF!</definedName>
    <definedName name="PRT_DES" localSheetId="7">#REF!</definedName>
    <definedName name="PRT_DES" localSheetId="9">#REF!</definedName>
    <definedName name="PRT_DES" localSheetId="18">#REF!</definedName>
    <definedName name="PRT_DES" localSheetId="17">#REF!</definedName>
    <definedName name="PRT_DES" localSheetId="10">#REF!</definedName>
    <definedName name="PRT_DES" localSheetId="8">#REF!</definedName>
    <definedName name="PRT_DES" localSheetId="5">#REF!</definedName>
    <definedName name="PRT_DES" localSheetId="13">#REF!</definedName>
    <definedName name="PRT_DES" localSheetId="2">#REF!</definedName>
    <definedName name="PRT_DES" localSheetId="0">#REF!</definedName>
    <definedName name="PRT_DES" localSheetId="23">#REF!</definedName>
    <definedName name="PRT_DES">#REF!</definedName>
    <definedName name="Puntosj" localSheetId="7">#REF!</definedName>
    <definedName name="Puntosj" localSheetId="9">#REF!</definedName>
    <definedName name="Puntosj" localSheetId="18">#REF!</definedName>
    <definedName name="Puntosj" localSheetId="17">#REF!</definedName>
    <definedName name="Puntosj" localSheetId="10">#REF!</definedName>
    <definedName name="Puntosj" localSheetId="8">#REF!</definedName>
    <definedName name="Puntosj" localSheetId="5">#REF!</definedName>
    <definedName name="Puntosj" localSheetId="13">#REF!</definedName>
    <definedName name="Puntosj" localSheetId="2">#REF!</definedName>
    <definedName name="Puntosj" localSheetId="0">#REF!</definedName>
    <definedName name="Puntosj" localSheetId="23">#REF!</definedName>
    <definedName name="Puntosj">#REF!</definedName>
    <definedName name="Puntosk" localSheetId="7">#REF!</definedName>
    <definedName name="Puntosk" localSheetId="9">#REF!</definedName>
    <definedName name="Puntosk" localSheetId="18">#REF!</definedName>
    <definedName name="Puntosk" localSheetId="17">#REF!</definedName>
    <definedName name="Puntosk" localSheetId="10">#REF!</definedName>
    <definedName name="Puntosk" localSheetId="8">#REF!</definedName>
    <definedName name="Puntosk" localSheetId="5">#REF!</definedName>
    <definedName name="Puntosk" localSheetId="13">#REF!</definedName>
    <definedName name="Puntosk" localSheetId="2">#REF!</definedName>
    <definedName name="Puntosk" localSheetId="0">#REF!</definedName>
    <definedName name="Puntosk" localSheetId="23">#REF!</definedName>
    <definedName name="Puntosk">#REF!</definedName>
    <definedName name="Puntoskref" localSheetId="7">#REF!</definedName>
    <definedName name="Puntoskref" localSheetId="9">#REF!</definedName>
    <definedName name="Puntoskref" localSheetId="18">#REF!</definedName>
    <definedName name="Puntoskref" localSheetId="17">#REF!</definedName>
    <definedName name="Puntoskref" localSheetId="10">#REF!</definedName>
    <definedName name="Puntoskref" localSheetId="8">#REF!</definedName>
    <definedName name="Puntoskref" localSheetId="5">#REF!</definedName>
    <definedName name="Puntoskref" localSheetId="13">#REF!</definedName>
    <definedName name="Puntoskref" localSheetId="2">#REF!</definedName>
    <definedName name="Puntoskref" localSheetId="0">#REF!</definedName>
    <definedName name="Puntoskref" localSheetId="23">#REF!</definedName>
    <definedName name="Puntoskref">#REF!</definedName>
    <definedName name="QQ" localSheetId="7">#REF!</definedName>
    <definedName name="QQ" localSheetId="9">#REF!</definedName>
    <definedName name="QQ" localSheetId="18">#REF!</definedName>
    <definedName name="QQ" localSheetId="17">#REF!</definedName>
    <definedName name="QQ" localSheetId="10">#REF!</definedName>
    <definedName name="QQ" localSheetId="8">#REF!</definedName>
    <definedName name="QQ" localSheetId="5">#REF!</definedName>
    <definedName name="QQ" localSheetId="13">#REF!</definedName>
    <definedName name="QQ" localSheetId="2">#REF!</definedName>
    <definedName name="QQ" localSheetId="0">#REF!</definedName>
    <definedName name="QQ" localSheetId="23">#REF!</definedName>
    <definedName name="QQ">#REF!</definedName>
    <definedName name="QRS" localSheetId="7">#REF!</definedName>
    <definedName name="QRS" localSheetId="9">#REF!</definedName>
    <definedName name="QRS" localSheetId="18">#REF!</definedName>
    <definedName name="QRS" localSheetId="17">#REF!</definedName>
    <definedName name="QRS" localSheetId="10">#REF!</definedName>
    <definedName name="QRS" localSheetId="8">#REF!</definedName>
    <definedName name="QRS" localSheetId="5">#REF!</definedName>
    <definedName name="QRS" localSheetId="13">#REF!</definedName>
    <definedName name="QRS" localSheetId="2">#REF!</definedName>
    <definedName name="QRS" localSheetId="0">#REF!</definedName>
    <definedName name="QRS" localSheetId="23">#REF!</definedName>
    <definedName name="QRS">#REF!</definedName>
    <definedName name="Referenciak" localSheetId="7">#REF!</definedName>
    <definedName name="Referenciak" localSheetId="9">#REF!</definedName>
    <definedName name="Referenciak" localSheetId="18">#REF!</definedName>
    <definedName name="Referenciak" localSheetId="17">#REF!</definedName>
    <definedName name="Referenciak" localSheetId="10">#REF!</definedName>
    <definedName name="Referenciak" localSheetId="8">#REF!</definedName>
    <definedName name="Referenciak" localSheetId="5">#REF!</definedName>
    <definedName name="Referenciak" localSheetId="13">#REF!</definedName>
    <definedName name="Referenciak" localSheetId="2">#REF!</definedName>
    <definedName name="Referenciak" localSheetId="0">#REF!</definedName>
    <definedName name="Referenciak" localSheetId="23">#REF!</definedName>
    <definedName name="Referenciak">#REF!</definedName>
    <definedName name="REGRESA" localSheetId="9">#REF!</definedName>
    <definedName name="REGRESA" localSheetId="18">#REF!</definedName>
    <definedName name="REGRESA" localSheetId="17">#REF!</definedName>
    <definedName name="REGRESA" localSheetId="10">#REF!</definedName>
    <definedName name="REGRESA" localSheetId="8">#REF!</definedName>
    <definedName name="REGRESA" localSheetId="14">#REF!</definedName>
    <definedName name="REGRESA" localSheetId="15">#REF!</definedName>
    <definedName name="REGRESA" localSheetId="5">#REF!</definedName>
    <definedName name="REGRESA" localSheetId="13">#REF!</definedName>
    <definedName name="REGRESA" localSheetId="23">#REF!</definedName>
    <definedName name="REGRESA">#REF!</definedName>
    <definedName name="resultado" localSheetId="7">#REF!</definedName>
    <definedName name="resultado" localSheetId="9">#REF!</definedName>
    <definedName name="resultado" localSheetId="18">#REF!</definedName>
    <definedName name="resultado" localSheetId="17">#REF!</definedName>
    <definedName name="resultado" localSheetId="10">#REF!</definedName>
    <definedName name="resultado" localSheetId="8">#REF!</definedName>
    <definedName name="resultado" localSheetId="5">#REF!</definedName>
    <definedName name="resultado" localSheetId="13">#REF!</definedName>
    <definedName name="resultado" localSheetId="2">#REF!</definedName>
    <definedName name="resultado" localSheetId="0">#REF!</definedName>
    <definedName name="resultado" localSheetId="23">#REF!</definedName>
    <definedName name="resultado">#REF!</definedName>
    <definedName name="RET" localSheetId="23">#REF!</definedName>
    <definedName name="RET">#REF!</definedName>
    <definedName name="retr" localSheetId="23">#REF!</definedName>
    <definedName name="retr">#REF!</definedName>
    <definedName name="REWQ" localSheetId="9">#REF!</definedName>
    <definedName name="REWQ" localSheetId="18">#REF!</definedName>
    <definedName name="REWQ" localSheetId="17">#REF!</definedName>
    <definedName name="REWQ" localSheetId="10">#REF!</definedName>
    <definedName name="REWQ" localSheetId="8">#REF!</definedName>
    <definedName name="REWQ" localSheetId="14">#REF!</definedName>
    <definedName name="REWQ" localSheetId="15">#REF!</definedName>
    <definedName name="REWQ" localSheetId="5">#REF!</definedName>
    <definedName name="REWQ" localSheetId="13">#REF!</definedName>
    <definedName name="REWQ" localSheetId="23">#REF!</definedName>
    <definedName name="REWQ">#REF!</definedName>
    <definedName name="rr" localSheetId="7">#REF!</definedName>
    <definedName name="rr" localSheetId="9">#REF!</definedName>
    <definedName name="rr" localSheetId="18">#REF!</definedName>
    <definedName name="rr" localSheetId="17">#REF!</definedName>
    <definedName name="rr" localSheetId="10">#REF!</definedName>
    <definedName name="rr" localSheetId="8">#REF!</definedName>
    <definedName name="rr" localSheetId="5">#REF!</definedName>
    <definedName name="rr" localSheetId="13">#REF!</definedName>
    <definedName name="rr" localSheetId="2">#REF!</definedName>
    <definedName name="rr" localSheetId="0">#REF!</definedName>
    <definedName name="rr" localSheetId="23">#REF!</definedName>
    <definedName name="rr">#REF!</definedName>
    <definedName name="Sac" localSheetId="7">#REF!</definedName>
    <definedName name="Sac" localSheetId="9">#REF!</definedName>
    <definedName name="Sac" localSheetId="18">#REF!</definedName>
    <definedName name="Sac" localSheetId="17">#REF!</definedName>
    <definedName name="Sac" localSheetId="10">#REF!</definedName>
    <definedName name="Sac" localSheetId="8">#REF!</definedName>
    <definedName name="Sac" localSheetId="5">#REF!</definedName>
    <definedName name="Sac" localSheetId="13">#REF!</definedName>
    <definedName name="Sac" localSheetId="2">#REF!</definedName>
    <definedName name="Sac" localSheetId="0">#REF!</definedName>
    <definedName name="Sac" localSheetId="23">#REF!</definedName>
    <definedName name="Sac">#REF!</definedName>
    <definedName name="Sac2002Def" localSheetId="7">#REF!</definedName>
    <definedName name="Sac2002Def" localSheetId="9">#REF!</definedName>
    <definedName name="Sac2002Def" localSheetId="18">#REF!</definedName>
    <definedName name="Sac2002Def" localSheetId="17">#REF!</definedName>
    <definedName name="Sac2002Def" localSheetId="10">#REF!</definedName>
    <definedName name="Sac2002Def" localSheetId="8">#REF!</definedName>
    <definedName name="Sac2002Def" localSheetId="5">#REF!</definedName>
    <definedName name="Sac2002Def" localSheetId="13">#REF!</definedName>
    <definedName name="Sac2002Def" localSheetId="2">#REF!</definedName>
    <definedName name="Sac2002Def" localSheetId="0">#REF!</definedName>
    <definedName name="Sac2002Def" localSheetId="23">#REF!</definedName>
    <definedName name="Sac2002Def">#REF!</definedName>
    <definedName name="Sac2003Def" localSheetId="7">#REF!</definedName>
    <definedName name="Sac2003Def" localSheetId="9">#REF!</definedName>
    <definedName name="Sac2003Def" localSheetId="18">#REF!</definedName>
    <definedName name="Sac2003Def" localSheetId="17">#REF!</definedName>
    <definedName name="Sac2003Def" localSheetId="10">#REF!</definedName>
    <definedName name="Sac2003Def" localSheetId="8">#REF!</definedName>
    <definedName name="Sac2003Def" localSheetId="5">#REF!</definedName>
    <definedName name="Sac2003Def" localSheetId="13">#REF!</definedName>
    <definedName name="Sac2003Def" localSheetId="2">#REF!</definedName>
    <definedName name="Sac2003Def" localSheetId="0">#REF!</definedName>
    <definedName name="Sac2003Def" localSheetId="23">#REF!</definedName>
    <definedName name="Sac2003Def">#REF!</definedName>
    <definedName name="seis" localSheetId="7">#REF!</definedName>
    <definedName name="seis" localSheetId="9">#REF!</definedName>
    <definedName name="seis" localSheetId="18">#REF!</definedName>
    <definedName name="seis" localSheetId="17">#REF!</definedName>
    <definedName name="seis" localSheetId="10">#REF!</definedName>
    <definedName name="seis" localSheetId="8">#REF!</definedName>
    <definedName name="seis" localSheetId="5">#REF!</definedName>
    <definedName name="seis" localSheetId="13">#REF!</definedName>
    <definedName name="seis" localSheetId="2">#REF!</definedName>
    <definedName name="seis" localSheetId="0">#REF!</definedName>
    <definedName name="seis" localSheetId="23">#REF!</definedName>
    <definedName name="seis">#REF!</definedName>
    <definedName name="seisC" localSheetId="7">[23]Ejemplo!$AC$13</definedName>
    <definedName name="seisC" localSheetId="9">[23]Ejemplo!$AC$13</definedName>
    <definedName name="seisC" localSheetId="18">[23]Ejemplo!$AC$13</definedName>
    <definedName name="seisC" localSheetId="17">[23]Ejemplo!$AC$13</definedName>
    <definedName name="seisC" localSheetId="10">[23]Ejemplo!$AC$13</definedName>
    <definedName name="seisC" localSheetId="8">[23]Ejemplo!$AC$13</definedName>
    <definedName name="seisC" localSheetId="5">[23]Ejemplo!$AC$13</definedName>
    <definedName name="seisC" localSheetId="13">[23]Ejemplo!$AC$13</definedName>
    <definedName name="seisC" localSheetId="21">[23]Ejemplo!$AC$13</definedName>
    <definedName name="seisC" localSheetId="2">[23]Ejemplo!$AC$13</definedName>
    <definedName name="seisC" localSheetId="0">[23]Ejemplo!$AC$13</definedName>
    <definedName name="seisC" localSheetId="3">[24]Ejemplo!$AC$13</definedName>
    <definedName name="seisC">[24]Ejemplo!$AC$13</definedName>
    <definedName name="seisC1" localSheetId="7">[23]Ejemplo!$AC$13</definedName>
    <definedName name="seisC1" localSheetId="9">[23]Ejemplo!$AC$13</definedName>
    <definedName name="seisC1" localSheetId="18">[23]Ejemplo!$AC$13</definedName>
    <definedName name="seisC1" localSheetId="17">[23]Ejemplo!$AC$13</definedName>
    <definedName name="seisC1" localSheetId="10">[23]Ejemplo!$AC$13</definedName>
    <definedName name="seisC1" localSheetId="8">[23]Ejemplo!$AC$13</definedName>
    <definedName name="seisC1" localSheetId="5">[23]Ejemplo!$AC$13</definedName>
    <definedName name="seisC1" localSheetId="13">[23]Ejemplo!$AC$13</definedName>
    <definedName name="seisC1" localSheetId="21">[23]Ejemplo!$AC$13</definedName>
    <definedName name="seisC1" localSheetId="2">[23]Ejemplo!$AC$13</definedName>
    <definedName name="seisC1" localSheetId="0">[23]Ejemplo!$AC$13</definedName>
    <definedName name="seisC1" localSheetId="3">[24]Ejemplo!$AC$13</definedName>
    <definedName name="seisC1">[24]Ejemplo!$AC$13</definedName>
    <definedName name="seisC2" localSheetId="7">[23]Ejemplo!$AC$13</definedName>
    <definedName name="seisC2" localSheetId="9">[23]Ejemplo!$AC$13</definedName>
    <definedName name="seisC2" localSheetId="18">[23]Ejemplo!$AC$13</definedName>
    <definedName name="seisC2" localSheetId="17">[23]Ejemplo!$AC$13</definedName>
    <definedName name="seisC2" localSheetId="10">[23]Ejemplo!$AC$13</definedName>
    <definedName name="seisC2" localSheetId="8">[23]Ejemplo!$AC$13</definedName>
    <definedName name="seisC2" localSheetId="5">[23]Ejemplo!$AC$13</definedName>
    <definedName name="seisC2" localSheetId="13">[23]Ejemplo!$AC$13</definedName>
    <definedName name="seisC2" localSheetId="21">[23]Ejemplo!$AC$13</definedName>
    <definedName name="seisC2" localSheetId="2">[23]Ejemplo!$AC$13</definedName>
    <definedName name="seisC2" localSheetId="0">[23]Ejemplo!$AC$13</definedName>
    <definedName name="seisC2" localSheetId="3">[24]Ejemplo!$AC$13</definedName>
    <definedName name="seisC2">[24]Ejemplo!$AC$13</definedName>
    <definedName name="seisC3" localSheetId="7">[23]Ejemplo!$AC$13</definedName>
    <definedName name="seisC3" localSheetId="9">[23]Ejemplo!$AC$13</definedName>
    <definedName name="seisC3" localSheetId="18">[23]Ejemplo!$AC$13</definedName>
    <definedName name="seisC3" localSheetId="17">[23]Ejemplo!$AC$13</definedName>
    <definedName name="seisC3" localSheetId="10">[23]Ejemplo!$AC$13</definedName>
    <definedName name="seisC3" localSheetId="8">[23]Ejemplo!$AC$13</definedName>
    <definedName name="seisC3" localSheetId="5">[23]Ejemplo!$AC$13</definedName>
    <definedName name="seisC3" localSheetId="13">[23]Ejemplo!$AC$13</definedName>
    <definedName name="seisC3" localSheetId="21">[23]Ejemplo!$AC$13</definedName>
    <definedName name="seisC3" localSheetId="2">[23]Ejemplo!$AC$13</definedName>
    <definedName name="seisC3" localSheetId="0">[23]Ejemplo!$AC$13</definedName>
    <definedName name="seisC3" localSheetId="3">[24]Ejemplo!$AC$13</definedName>
    <definedName name="seisC3">[24]Ejemplo!$AC$13</definedName>
    <definedName name="SGS" localSheetId="23">#REF!</definedName>
    <definedName name="SGS">#REF!</definedName>
    <definedName name="SHARED_FORMULA_21">#N/A</definedName>
    <definedName name="SiglaPrestador" localSheetId="7">#REF!</definedName>
    <definedName name="SiglaPrestador" localSheetId="9">#REF!</definedName>
    <definedName name="SiglaPrestador" localSheetId="18">#REF!</definedName>
    <definedName name="SiglaPrestador" localSheetId="17">#REF!</definedName>
    <definedName name="SiglaPrestador" localSheetId="10">#REF!</definedName>
    <definedName name="SiglaPrestador" localSheetId="8">#REF!</definedName>
    <definedName name="SiglaPrestador" localSheetId="5">#REF!</definedName>
    <definedName name="SiglaPrestador" localSheetId="13">#REF!</definedName>
    <definedName name="SiglaPrestador" localSheetId="21">#REF!</definedName>
    <definedName name="SiglaPrestador" localSheetId="2">#REF!</definedName>
    <definedName name="SiglaPrestador" localSheetId="0">#REF!</definedName>
    <definedName name="SiglaPrestador" localSheetId="23">#REF!</definedName>
    <definedName name="SiglaPrestador">#REF!</definedName>
    <definedName name="Sincelejo" localSheetId="7">'[41]2 COBERTURA ACU'!$AD$25</definedName>
    <definedName name="Sincelejo" localSheetId="9">'[41]2 COBERTURA ACU'!$AD$25</definedName>
    <definedName name="Sincelejo" localSheetId="18">'[41]2 COBERTURA ACU'!$AD$25</definedName>
    <definedName name="Sincelejo" localSheetId="17">'[41]2 COBERTURA ACU'!$AD$25</definedName>
    <definedName name="Sincelejo" localSheetId="10">'[41]2 COBERTURA ACU'!$AD$25</definedName>
    <definedName name="Sincelejo" localSheetId="8">'[41]2 COBERTURA ACU'!$AD$25</definedName>
    <definedName name="Sincelejo" localSheetId="5">'[41]2 COBERTURA ACU'!$AD$25</definedName>
    <definedName name="Sincelejo" localSheetId="13">'[41]2 COBERTURA ACU'!$AD$25</definedName>
    <definedName name="Sincelejo" localSheetId="21">'[41]2 COBERTURA ACU'!$AD$25</definedName>
    <definedName name="Sincelejo" localSheetId="2">'[42]2 COBERTURA ACU'!$AD$25</definedName>
    <definedName name="Sincelejo" localSheetId="0">'[41]2 COBERTURA ACU'!$AD$25</definedName>
    <definedName name="Sincelejo" localSheetId="3">'[43]2 COBERTURA ACU'!$AD$25</definedName>
    <definedName name="Sincelejo">'[43]2 COBERTURA ACU'!$AD$25</definedName>
    <definedName name="Sop" localSheetId="7">#REF!</definedName>
    <definedName name="Sop" localSheetId="9">#REF!</definedName>
    <definedName name="Sop" localSheetId="18">#REF!</definedName>
    <definedName name="Sop" localSheetId="17">#REF!</definedName>
    <definedName name="Sop" localSheetId="10">#REF!</definedName>
    <definedName name="Sop" localSheetId="8">#REF!</definedName>
    <definedName name="Sop" localSheetId="5">#REF!</definedName>
    <definedName name="Sop" localSheetId="13">#REF!</definedName>
    <definedName name="Sop" localSheetId="21">#REF!</definedName>
    <definedName name="Sop" localSheetId="2">#REF!</definedName>
    <definedName name="Sop" localSheetId="0">#REF!</definedName>
    <definedName name="Sop" localSheetId="23">#REF!</definedName>
    <definedName name="Sop">#REF!</definedName>
    <definedName name="SopDef" localSheetId="7">#REF!</definedName>
    <definedName name="SopDef" localSheetId="9">#REF!</definedName>
    <definedName name="SopDef" localSheetId="18">#REF!</definedName>
    <definedName name="SopDef" localSheetId="17">#REF!</definedName>
    <definedName name="SopDef" localSheetId="10">#REF!</definedName>
    <definedName name="SopDef" localSheetId="8">#REF!</definedName>
    <definedName name="SopDef" localSheetId="5">#REF!</definedName>
    <definedName name="SopDef" localSheetId="13">#REF!</definedName>
    <definedName name="SopDef" localSheetId="21">#REF!</definedName>
    <definedName name="SopDef" localSheetId="2">#REF!</definedName>
    <definedName name="SopDef" localSheetId="0">#REF!</definedName>
    <definedName name="SopDef" localSheetId="23">#REF!</definedName>
    <definedName name="SopDef">#REF!</definedName>
    <definedName name="SopDef2002" localSheetId="7">#REF!</definedName>
    <definedName name="SopDef2002" localSheetId="9">#REF!</definedName>
    <definedName name="SopDef2002" localSheetId="18">#REF!</definedName>
    <definedName name="SopDef2002" localSheetId="17">#REF!</definedName>
    <definedName name="SopDef2002" localSheetId="10">#REF!</definedName>
    <definedName name="SopDef2002" localSheetId="8">#REF!</definedName>
    <definedName name="SopDef2002" localSheetId="5">#REF!</definedName>
    <definedName name="SopDef2002" localSheetId="13">#REF!</definedName>
    <definedName name="SopDef2002" localSheetId="21">#REF!</definedName>
    <definedName name="SopDef2002" localSheetId="2">#REF!</definedName>
    <definedName name="SopDef2002" localSheetId="0">#REF!</definedName>
    <definedName name="SopDef2002" localSheetId="23">#REF!</definedName>
    <definedName name="SopDef2002">#REF!</definedName>
    <definedName name="SopDef2003" localSheetId="7">#REF!</definedName>
    <definedName name="SopDef2003" localSheetId="9">#REF!</definedName>
    <definedName name="SopDef2003" localSheetId="18">#REF!</definedName>
    <definedName name="SopDef2003" localSheetId="17">#REF!</definedName>
    <definedName name="SopDef2003" localSheetId="10">#REF!</definedName>
    <definedName name="SopDef2003" localSheetId="8">#REF!</definedName>
    <definedName name="SopDef2003" localSheetId="5">#REF!</definedName>
    <definedName name="SopDef2003" localSheetId="13">#REF!</definedName>
    <definedName name="SopDef2003" localSheetId="2">#REF!</definedName>
    <definedName name="SopDef2003" localSheetId="0">#REF!</definedName>
    <definedName name="SopDef2003" localSheetId="23">#REF!</definedName>
    <definedName name="SopDef2003">#REF!</definedName>
    <definedName name="SopPuc2002" localSheetId="7">#REF!</definedName>
    <definedName name="SopPuc2002" localSheetId="9">#REF!</definedName>
    <definedName name="SopPuc2002" localSheetId="18">#REF!</definedName>
    <definedName name="SopPuc2002" localSheetId="17">#REF!</definedName>
    <definedName name="SopPuc2002" localSheetId="10">#REF!</definedName>
    <definedName name="SopPuc2002" localSheetId="8">#REF!</definedName>
    <definedName name="SopPuc2002" localSheetId="5">#REF!</definedName>
    <definedName name="SopPuc2002" localSheetId="13">#REF!</definedName>
    <definedName name="SopPuc2002" localSheetId="2">#REF!</definedName>
    <definedName name="SopPuc2002" localSheetId="0">#REF!</definedName>
    <definedName name="SopPuc2002" localSheetId="23">#REF!</definedName>
    <definedName name="SopPuc2002">#REF!</definedName>
    <definedName name="SopPuc2003" localSheetId="7">#REF!</definedName>
    <definedName name="SopPuc2003" localSheetId="9">#REF!</definedName>
    <definedName name="SopPuc2003" localSheetId="18">#REF!</definedName>
    <definedName name="SopPuc2003" localSheetId="17">#REF!</definedName>
    <definedName name="SopPuc2003" localSheetId="10">#REF!</definedName>
    <definedName name="SopPuc2003" localSheetId="8">#REF!</definedName>
    <definedName name="SopPuc2003" localSheetId="5">#REF!</definedName>
    <definedName name="SopPuc2003" localSheetId="13">#REF!</definedName>
    <definedName name="SopPuc2003" localSheetId="2">#REF!</definedName>
    <definedName name="SopPuc2003" localSheetId="0">#REF!</definedName>
    <definedName name="SopPuc2003" localSheetId="23">#REF!</definedName>
    <definedName name="SopPuc2003">#REF!</definedName>
    <definedName name="sss" localSheetId="23">#REF!</definedName>
    <definedName name="sss">#REF!</definedName>
    <definedName name="SUM" localSheetId="23">#REF!</definedName>
    <definedName name="SUM">#REF!</definedName>
    <definedName name="SUMINISTRO" localSheetId="9">#REF!</definedName>
    <definedName name="SUMINISTRO" localSheetId="18">#REF!</definedName>
    <definedName name="SUMINISTRO" localSheetId="17">#REF!</definedName>
    <definedName name="SUMINISTRO" localSheetId="10">#REF!</definedName>
    <definedName name="SUMINISTRO" localSheetId="8">#REF!</definedName>
    <definedName name="SUMINISTRO" localSheetId="14">#REF!</definedName>
    <definedName name="SUMINISTRO" localSheetId="15">#REF!</definedName>
    <definedName name="SUMINISTRO" localSheetId="5">#REF!</definedName>
    <definedName name="SUMINISTRO" localSheetId="13">#REF!</definedName>
    <definedName name="SUMINISTRO" localSheetId="23">#REF!</definedName>
    <definedName name="SUMINISTRO">#REF!</definedName>
    <definedName name="suministros" localSheetId="9">#REF!</definedName>
    <definedName name="suministros" localSheetId="18">#REF!</definedName>
    <definedName name="suministros" localSheetId="17">#REF!</definedName>
    <definedName name="suministros" localSheetId="10">#REF!</definedName>
    <definedName name="suministros" localSheetId="8">#REF!</definedName>
    <definedName name="suministros" localSheetId="14">#REF!</definedName>
    <definedName name="suministros" localSheetId="15">#REF!</definedName>
    <definedName name="suministros" localSheetId="5">#REF!</definedName>
    <definedName name="suministros" localSheetId="13">#REF!</definedName>
    <definedName name="suministros" localSheetId="23">#REF!</definedName>
    <definedName name="suministros">#REF!</definedName>
    <definedName name="TabBL" localSheetId="21">'[44]L codos'!$A$3:$V$10</definedName>
    <definedName name="TabBL">'[44]L codos'!$A$3:$V$10</definedName>
    <definedName name="TasaCrecimiento" localSheetId="7">#REF!</definedName>
    <definedName name="TasaCrecimiento" localSheetId="9">#REF!</definedName>
    <definedName name="TasaCrecimiento" localSheetId="18">#REF!</definedName>
    <definedName name="TasaCrecimiento" localSheetId="17">#REF!</definedName>
    <definedName name="TasaCrecimiento" localSheetId="10">#REF!</definedName>
    <definedName name="TasaCrecimiento" localSheetId="8">#REF!</definedName>
    <definedName name="TasaCrecimiento" localSheetId="5">#REF!</definedName>
    <definedName name="TasaCrecimiento" localSheetId="13">#REF!</definedName>
    <definedName name="TasaCrecimiento" localSheetId="21">#REF!</definedName>
    <definedName name="TasaCrecimiento" localSheetId="2">#REF!</definedName>
    <definedName name="TasaCrecimiento" localSheetId="0">#REF!</definedName>
    <definedName name="TasaCrecimiento" localSheetId="23">#REF!</definedName>
    <definedName name="TasaCrecimiento">#REF!</definedName>
    <definedName name="TasaDescuento" localSheetId="7">#REF!</definedName>
    <definedName name="TasaDescuento" localSheetId="9">#REF!</definedName>
    <definedName name="TasaDescuento" localSheetId="18">#REF!</definedName>
    <definedName name="TasaDescuento" localSheetId="17">#REF!</definedName>
    <definedName name="TasaDescuento" localSheetId="10">#REF!</definedName>
    <definedName name="TasaDescuento" localSheetId="8">#REF!</definedName>
    <definedName name="TasaDescuento" localSheetId="5">#REF!</definedName>
    <definedName name="TasaDescuento" localSheetId="13">#REF!</definedName>
    <definedName name="TasaDescuento" localSheetId="21">#REF!</definedName>
    <definedName name="TasaDescuento" localSheetId="2">#REF!</definedName>
    <definedName name="TasaDescuento" localSheetId="0">#REF!</definedName>
    <definedName name="TasaDescuento" localSheetId="23">#REF!</definedName>
    <definedName name="TasaDescuento">#REF!</definedName>
    <definedName name="tc" localSheetId="7">#REF!</definedName>
    <definedName name="tc" localSheetId="9">#REF!</definedName>
    <definedName name="tc" localSheetId="18">#REF!</definedName>
    <definedName name="tc" localSheetId="17">#REF!</definedName>
    <definedName name="tc" localSheetId="10">#REF!</definedName>
    <definedName name="tc" localSheetId="8">#REF!</definedName>
    <definedName name="tc" localSheetId="5">#REF!</definedName>
    <definedName name="tc" localSheetId="13">#REF!</definedName>
    <definedName name="tc" localSheetId="21">#REF!</definedName>
    <definedName name="tc" localSheetId="2">#REF!</definedName>
    <definedName name="tc" localSheetId="0">#REF!</definedName>
    <definedName name="tc" localSheetId="23">#REF!</definedName>
    <definedName name="tc">#REF!</definedName>
    <definedName name="tcC" localSheetId="7">[23]Ejemplo!$D$30</definedName>
    <definedName name="tcC" localSheetId="9">[23]Ejemplo!$D$30</definedName>
    <definedName name="tcC" localSheetId="18">[23]Ejemplo!$D$30</definedName>
    <definedName name="tcC" localSheetId="17">[23]Ejemplo!$D$30</definedName>
    <definedName name="tcC" localSheetId="10">[23]Ejemplo!$D$30</definedName>
    <definedName name="tcC" localSheetId="8">[23]Ejemplo!$D$30</definedName>
    <definedName name="tcC" localSheetId="5">[23]Ejemplo!$D$30</definedName>
    <definedName name="tcC" localSheetId="13">[23]Ejemplo!$D$30</definedName>
    <definedName name="tcC" localSheetId="21">[23]Ejemplo!$D$30</definedName>
    <definedName name="tcC" localSheetId="2">[23]Ejemplo!$D$30</definedName>
    <definedName name="tcC" localSheetId="0">[23]Ejemplo!$D$30</definedName>
    <definedName name="tcC" localSheetId="3">[24]Ejemplo!$D$30</definedName>
    <definedName name="tcC">[24]Ejemplo!$D$30</definedName>
    <definedName name="TCCMOI" localSheetId="7">#REF!</definedName>
    <definedName name="TCCMOI" localSheetId="9">#REF!</definedName>
    <definedName name="TCCMOI" localSheetId="18">#REF!</definedName>
    <definedName name="TCCMOI" localSheetId="17">#REF!</definedName>
    <definedName name="TCCMOI" localSheetId="10">#REF!</definedName>
    <definedName name="TCCMOI" localSheetId="8">#REF!</definedName>
    <definedName name="TCCMOI" localSheetId="5">#REF!</definedName>
    <definedName name="TCCMOI" localSheetId="13">#REF!</definedName>
    <definedName name="TCCMOI" localSheetId="21">#REF!</definedName>
    <definedName name="TCCMOI" localSheetId="2">#REF!</definedName>
    <definedName name="TCCMOI" localSheetId="0">#REF!</definedName>
    <definedName name="TCCMOI" localSheetId="23">#REF!</definedName>
    <definedName name="TCCMOI">#REF!</definedName>
    <definedName name="TCCMOIC" localSheetId="7">[23]Ejemplo!$D$32</definedName>
    <definedName name="TCCMOIC" localSheetId="9">[23]Ejemplo!$D$32</definedName>
    <definedName name="TCCMOIC" localSheetId="18">[23]Ejemplo!$D$32</definedName>
    <definedName name="TCCMOIC" localSheetId="17">[23]Ejemplo!$D$32</definedName>
    <definedName name="TCCMOIC" localSheetId="10">[23]Ejemplo!$D$32</definedName>
    <definedName name="TCCMOIC" localSheetId="8">[23]Ejemplo!$D$32</definedName>
    <definedName name="TCCMOIC" localSheetId="5">[23]Ejemplo!$D$32</definedName>
    <definedName name="TCCMOIC" localSheetId="13">[23]Ejemplo!$D$32</definedName>
    <definedName name="TCCMOIC" localSheetId="21">[23]Ejemplo!$D$32</definedName>
    <definedName name="TCCMOIC" localSheetId="2">[23]Ejemplo!$D$32</definedName>
    <definedName name="TCCMOIC" localSheetId="0">[23]Ejemplo!$D$32</definedName>
    <definedName name="TCCMOIC" localSheetId="3">[24]Ejemplo!$D$32</definedName>
    <definedName name="TCCMOIC">[24]Ejemplo!$D$32</definedName>
    <definedName name="TCCMOIC1" localSheetId="7">[23]Ejemplo!$D$32</definedName>
    <definedName name="TCCMOIC1" localSheetId="9">[23]Ejemplo!$D$32</definedName>
    <definedName name="TCCMOIC1" localSheetId="18">[23]Ejemplo!$D$32</definedName>
    <definedName name="TCCMOIC1" localSheetId="17">[23]Ejemplo!$D$32</definedName>
    <definedName name="TCCMOIC1" localSheetId="10">[23]Ejemplo!$D$32</definedName>
    <definedName name="TCCMOIC1" localSheetId="8">[23]Ejemplo!$D$32</definedName>
    <definedName name="TCCMOIC1" localSheetId="5">[23]Ejemplo!$D$32</definedName>
    <definedName name="TCCMOIC1" localSheetId="13">[23]Ejemplo!$D$32</definedName>
    <definedName name="TCCMOIC1" localSheetId="21">[23]Ejemplo!$D$32</definedName>
    <definedName name="TCCMOIC1" localSheetId="2">[23]Ejemplo!$D$32</definedName>
    <definedName name="TCCMOIC1" localSheetId="0">[23]Ejemplo!$D$32</definedName>
    <definedName name="TCCMOIC1" localSheetId="3">[24]Ejemplo!$D$32</definedName>
    <definedName name="TCCMOIC1">[24]Ejemplo!$D$32</definedName>
    <definedName name="TCCMOIC2" localSheetId="7">[23]Ejemplo!$D$32</definedName>
    <definedName name="TCCMOIC2" localSheetId="9">[23]Ejemplo!$D$32</definedName>
    <definedName name="TCCMOIC2" localSheetId="18">[23]Ejemplo!$D$32</definedName>
    <definedName name="TCCMOIC2" localSheetId="17">[23]Ejemplo!$D$32</definedName>
    <definedName name="TCCMOIC2" localSheetId="10">[23]Ejemplo!$D$32</definedName>
    <definedName name="TCCMOIC2" localSheetId="8">[23]Ejemplo!$D$32</definedName>
    <definedName name="TCCMOIC2" localSheetId="5">[23]Ejemplo!$D$32</definedName>
    <definedName name="TCCMOIC2" localSheetId="13">[23]Ejemplo!$D$32</definedName>
    <definedName name="TCCMOIC2" localSheetId="21">[23]Ejemplo!$D$32</definedName>
    <definedName name="TCCMOIC2" localSheetId="2">[23]Ejemplo!$D$32</definedName>
    <definedName name="TCCMOIC2" localSheetId="0">[23]Ejemplo!$D$32</definedName>
    <definedName name="TCCMOIC2" localSheetId="3">[24]Ejemplo!$D$32</definedName>
    <definedName name="TCCMOIC2">[24]Ejemplo!$D$32</definedName>
    <definedName name="TCCMOIC3" localSheetId="7">[23]Ejemplo!$D$32</definedName>
    <definedName name="TCCMOIC3" localSheetId="9">[23]Ejemplo!$D$32</definedName>
    <definedName name="TCCMOIC3" localSheetId="18">[23]Ejemplo!$D$32</definedName>
    <definedName name="TCCMOIC3" localSheetId="17">[23]Ejemplo!$D$32</definedName>
    <definedName name="TCCMOIC3" localSheetId="10">[23]Ejemplo!$D$32</definedName>
    <definedName name="TCCMOIC3" localSheetId="8">[23]Ejemplo!$D$32</definedName>
    <definedName name="TCCMOIC3" localSheetId="5">[23]Ejemplo!$D$32</definedName>
    <definedName name="TCCMOIC3" localSheetId="13">[23]Ejemplo!$D$32</definedName>
    <definedName name="TCCMOIC3" localSheetId="21">[23]Ejemplo!$D$32</definedName>
    <definedName name="TCCMOIC3" localSheetId="2">[23]Ejemplo!$D$32</definedName>
    <definedName name="TCCMOIC3" localSheetId="0">[23]Ejemplo!$D$32</definedName>
    <definedName name="TCCMOIC3" localSheetId="3">[24]Ejemplo!$D$32</definedName>
    <definedName name="TCCMOIC3">[24]Ejemplo!$D$32</definedName>
    <definedName name="TEST1" localSheetId="7">'[5]Comparación textos'!#REF!</definedName>
    <definedName name="TEST1" localSheetId="9">'[5]Comparación textos'!#REF!</definedName>
    <definedName name="TEST1" localSheetId="18">'[5]Comparación textos'!#REF!</definedName>
    <definedName name="TEST1" localSheetId="17">'[5]Comparación textos'!#REF!</definedName>
    <definedName name="TEST1" localSheetId="10">'[6]Comparación textos'!#REF!</definedName>
    <definedName name="TEST1" localSheetId="8">'[6]Comparación textos'!#REF!</definedName>
    <definedName name="TEST1" localSheetId="5">'[6]Comparación textos'!#REF!</definedName>
    <definedName name="TEST1" localSheetId="13">'[5]Comparación textos'!#REF!</definedName>
    <definedName name="TEST1" localSheetId="21">'[7]Comparación textos'!#REF!</definedName>
    <definedName name="TEST1" localSheetId="2">'[8]Comparación textos'!#REF!</definedName>
    <definedName name="TEST1" localSheetId="0">'[7]Comparación textos'!#REF!</definedName>
    <definedName name="TEST1" localSheetId="23">'[7]Comparación textos'!#REF!</definedName>
    <definedName name="TEST1">'[9]Comparación textos'!#REF!</definedName>
    <definedName name="TESTHKEY" localSheetId="7">'[5]Comparación textos'!#REF!</definedName>
    <definedName name="TESTHKEY" localSheetId="9">'[5]Comparación textos'!#REF!</definedName>
    <definedName name="TESTHKEY" localSheetId="18">'[5]Comparación textos'!#REF!</definedName>
    <definedName name="TESTHKEY" localSheetId="17">'[5]Comparación textos'!#REF!</definedName>
    <definedName name="TESTHKEY" localSheetId="10">'[6]Comparación textos'!#REF!</definedName>
    <definedName name="TESTHKEY" localSheetId="8">'[6]Comparación textos'!#REF!</definedName>
    <definedName name="TESTHKEY" localSheetId="5">'[6]Comparación textos'!#REF!</definedName>
    <definedName name="TESTHKEY" localSheetId="13">'[5]Comparación textos'!#REF!</definedName>
    <definedName name="TESTHKEY" localSheetId="21">'[7]Comparación textos'!#REF!</definedName>
    <definedName name="TESTHKEY" localSheetId="2">'[8]Comparación textos'!#REF!</definedName>
    <definedName name="TESTHKEY" localSheetId="0">'[7]Comparación textos'!#REF!</definedName>
    <definedName name="TESTHKEY" localSheetId="23">'[7]Comparación textos'!#REF!</definedName>
    <definedName name="TESTHKEY">'[9]Comparación textos'!#REF!</definedName>
    <definedName name="TIA" localSheetId="7">#REF!</definedName>
    <definedName name="TIA" localSheetId="9">#REF!</definedName>
    <definedName name="TIA" localSheetId="18">#REF!</definedName>
    <definedName name="TIA" localSheetId="17">#REF!</definedName>
    <definedName name="TIA" localSheetId="10">#REF!</definedName>
    <definedName name="TIA" localSheetId="8">#REF!</definedName>
    <definedName name="TIA" localSheetId="5">#REF!</definedName>
    <definedName name="TIA" localSheetId="13">#REF!</definedName>
    <definedName name="TIA" localSheetId="21">#REF!</definedName>
    <definedName name="TIA" localSheetId="2">#REF!</definedName>
    <definedName name="TIA" localSheetId="0">#REF!</definedName>
    <definedName name="TIA" localSheetId="23">#REF!</definedName>
    <definedName name="TIA">#REF!</definedName>
    <definedName name="TIAI" localSheetId="7">#REF!</definedName>
    <definedName name="TIAI" localSheetId="9">#REF!</definedName>
    <definedName name="TIAI" localSheetId="18">#REF!</definedName>
    <definedName name="TIAI" localSheetId="17">#REF!</definedName>
    <definedName name="TIAI" localSheetId="10">#REF!</definedName>
    <definedName name="TIAI" localSheetId="8">#REF!</definedName>
    <definedName name="TIAI" localSheetId="5">#REF!</definedName>
    <definedName name="TIAI" localSheetId="13">#REF!</definedName>
    <definedName name="TIAI" localSheetId="21">#REF!</definedName>
    <definedName name="TIAI" localSheetId="2">#REF!</definedName>
    <definedName name="TIAI" localSheetId="0">#REF!</definedName>
    <definedName name="TIAI" localSheetId="23">#REF!</definedName>
    <definedName name="TIAI">#REF!</definedName>
    <definedName name="TipoCMA4" localSheetId="7">#REF!</definedName>
    <definedName name="TipoCMA4" localSheetId="9">#REF!</definedName>
    <definedName name="TipoCMA4" localSheetId="18">#REF!</definedName>
    <definedName name="TipoCMA4" localSheetId="17">#REF!</definedName>
    <definedName name="TipoCMA4" localSheetId="10">#REF!</definedName>
    <definedName name="TipoCMA4" localSheetId="8">#REF!</definedName>
    <definedName name="TipoCMA4" localSheetId="5">#REF!</definedName>
    <definedName name="TipoCMA4" localSheetId="13">#REF!</definedName>
    <definedName name="TipoCMA4" localSheetId="21">#REF!</definedName>
    <definedName name="TipoCMA4" localSheetId="2">#REF!</definedName>
    <definedName name="TipoCMA4" localSheetId="0">#REF!</definedName>
    <definedName name="TipoCMA4" localSheetId="23">#REF!</definedName>
    <definedName name="TipoCMA4">#REF!</definedName>
    <definedName name="TipoCMI2" localSheetId="7">#REF!</definedName>
    <definedName name="TipoCMI2" localSheetId="9">#REF!</definedName>
    <definedName name="TipoCMI2" localSheetId="18">#REF!</definedName>
    <definedName name="TipoCMI2" localSheetId="17">#REF!</definedName>
    <definedName name="TipoCMI2" localSheetId="10">#REF!</definedName>
    <definedName name="TipoCMI2" localSheetId="8">#REF!</definedName>
    <definedName name="TipoCMI2" localSheetId="5">#REF!</definedName>
    <definedName name="TipoCMI2" localSheetId="13">#REF!</definedName>
    <definedName name="TipoCMI2" localSheetId="2">#REF!</definedName>
    <definedName name="TipoCMI2" localSheetId="0">#REF!</definedName>
    <definedName name="TipoCMI2" localSheetId="23">#REF!</definedName>
    <definedName name="TipoCMI2">#REF!</definedName>
    <definedName name="TipoCMI3" localSheetId="7">#REF!</definedName>
    <definedName name="TipoCMI3" localSheetId="9">#REF!</definedName>
    <definedName name="TipoCMI3" localSheetId="18">#REF!</definedName>
    <definedName name="TipoCMI3" localSheetId="17">#REF!</definedName>
    <definedName name="TipoCMI3" localSheetId="10">#REF!</definedName>
    <definedName name="TipoCMI3" localSheetId="8">#REF!</definedName>
    <definedName name="TipoCMI3" localSheetId="5">#REF!</definedName>
    <definedName name="TipoCMI3" localSheetId="13">#REF!</definedName>
    <definedName name="TipoCMI3" localSheetId="2">#REF!</definedName>
    <definedName name="TipoCMI3" localSheetId="0">#REF!</definedName>
    <definedName name="TipoCMI3" localSheetId="23">#REF!</definedName>
    <definedName name="TipoCMI3">#REF!</definedName>
    <definedName name="TipoCMI4" localSheetId="7">#REF!</definedName>
    <definedName name="TipoCMI4" localSheetId="9">#REF!</definedName>
    <definedName name="TipoCMI4" localSheetId="18">#REF!</definedName>
    <definedName name="TipoCMI4" localSheetId="17">#REF!</definedName>
    <definedName name="TipoCMI4" localSheetId="10">#REF!</definedName>
    <definedName name="TipoCMI4" localSheetId="8">#REF!</definedName>
    <definedName name="TipoCMI4" localSheetId="5">#REF!</definedName>
    <definedName name="TipoCMI4" localSheetId="13">#REF!</definedName>
    <definedName name="TipoCMI4" localSheetId="2">#REF!</definedName>
    <definedName name="TipoCMI4" localSheetId="0">#REF!</definedName>
    <definedName name="TipoCMI4" localSheetId="23">#REF!</definedName>
    <definedName name="TipoCMI4">#REF!</definedName>
    <definedName name="TipoCMO4" localSheetId="7">#REF!</definedName>
    <definedName name="TipoCMO4" localSheetId="9">#REF!</definedName>
    <definedName name="TipoCMO4" localSheetId="18">#REF!</definedName>
    <definedName name="TipoCMO4" localSheetId="17">#REF!</definedName>
    <definedName name="TipoCMO4" localSheetId="10">#REF!</definedName>
    <definedName name="TipoCMO4" localSheetId="8">#REF!</definedName>
    <definedName name="TipoCMO4" localSheetId="5">#REF!</definedName>
    <definedName name="TipoCMO4" localSheetId="13">#REF!</definedName>
    <definedName name="TipoCMO4" localSheetId="2">#REF!</definedName>
    <definedName name="TipoCMO4" localSheetId="0">#REF!</definedName>
    <definedName name="TipoCMO4" localSheetId="23">#REF!</definedName>
    <definedName name="TipoCMO4">#REF!</definedName>
    <definedName name="_xlnm.Print_Titles" localSheetId="2">'LINEA IMP'!$1:$7</definedName>
    <definedName name="_xlnm.Print_Titles" localSheetId="0">'LINEA IMP '!$1:$12</definedName>
    <definedName name="_xlnm.Print_Titles" localSheetId="20">'PRES ELECTRICO BAT POZO BAT'!$1:$3</definedName>
    <definedName name="_xlnm.Print_Titles" localSheetId="19">'PRES ELECTRICO SENA POZO SENA'!$1:$3</definedName>
    <definedName name="_xlnm.Print_Titles">#N/A</definedName>
    <definedName name="TODOANA" localSheetId="23">'[1]APU PVC'!#REF!</definedName>
    <definedName name="TODOANA">'[1]APU PVC'!#REF!</definedName>
    <definedName name="TODOINSU" localSheetId="23">'[1]APU PVC'!#REF!</definedName>
    <definedName name="TODOINSU">'[1]APU PVC'!#REF!</definedName>
    <definedName name="TODOITEM" localSheetId="23">'[1]APU PVC'!#REF!</definedName>
    <definedName name="TODOITEM">'[1]APU PVC'!#REF!</definedName>
    <definedName name="ttt" localSheetId="7">#REF!</definedName>
    <definedName name="ttt" localSheetId="9">#REF!</definedName>
    <definedName name="ttt" localSheetId="18">#REF!</definedName>
    <definedName name="ttt" localSheetId="17">#REF!</definedName>
    <definedName name="ttt" localSheetId="10">#REF!</definedName>
    <definedName name="ttt" localSheetId="8">#REF!</definedName>
    <definedName name="ttt" localSheetId="5">#REF!</definedName>
    <definedName name="ttt" localSheetId="13">#REF!</definedName>
    <definedName name="ttt" localSheetId="21">#REF!</definedName>
    <definedName name="ttt" localSheetId="2">#REF!</definedName>
    <definedName name="ttt" localSheetId="0">#REF!</definedName>
    <definedName name="ttt" localSheetId="23">#REF!</definedName>
    <definedName name="ttt">#REF!</definedName>
    <definedName name="turbiedad" localSheetId="7">#REF!</definedName>
    <definedName name="turbiedad" localSheetId="9">#REF!</definedName>
    <definedName name="turbiedad" localSheetId="18">#REF!</definedName>
    <definedName name="turbiedad" localSheetId="17">#REF!</definedName>
    <definedName name="turbiedad" localSheetId="10">#REF!</definedName>
    <definedName name="turbiedad" localSheetId="8">#REF!</definedName>
    <definedName name="turbiedad" localSheetId="5">#REF!</definedName>
    <definedName name="turbiedad" localSheetId="13">#REF!</definedName>
    <definedName name="turbiedad" localSheetId="21">#REF!</definedName>
    <definedName name="turbiedad" localSheetId="2">#REF!</definedName>
    <definedName name="turbiedad" localSheetId="0">#REF!</definedName>
    <definedName name="turbiedad" localSheetId="23">#REF!</definedName>
    <definedName name="turbiedad">#REF!</definedName>
    <definedName name="Turbiedad." localSheetId="7">#REF!</definedName>
    <definedName name="Turbiedad." localSheetId="9">#REF!</definedName>
    <definedName name="Turbiedad." localSheetId="18">#REF!</definedName>
    <definedName name="Turbiedad." localSheetId="17">#REF!</definedName>
    <definedName name="Turbiedad." localSheetId="10">#REF!</definedName>
    <definedName name="Turbiedad." localSheetId="8">#REF!</definedName>
    <definedName name="Turbiedad." localSheetId="5">#REF!</definedName>
    <definedName name="Turbiedad." localSheetId="13">#REF!</definedName>
    <definedName name="Turbiedad." localSheetId="21">#REF!</definedName>
    <definedName name="Turbiedad." localSheetId="2">#REF!</definedName>
    <definedName name="Turbiedad." localSheetId="0">#REF!</definedName>
    <definedName name="Turbiedad." localSheetId="23">#REF!</definedName>
    <definedName name="Turbiedad.">#REF!</definedName>
    <definedName name="u" localSheetId="9">#REF!</definedName>
    <definedName name="u" localSheetId="18">#REF!</definedName>
    <definedName name="u" localSheetId="17">#REF!</definedName>
    <definedName name="u" localSheetId="10">#REF!</definedName>
    <definedName name="u" localSheetId="8">#REF!</definedName>
    <definedName name="u" localSheetId="5">#REF!</definedName>
    <definedName name="u" localSheetId="13">#REF!</definedName>
    <definedName name="u" localSheetId="23">#REF!</definedName>
    <definedName name="u">#REF!</definedName>
    <definedName name="UHJKH" localSheetId="23">#REF!</definedName>
    <definedName name="UHJKH">#REF!</definedName>
    <definedName name="UN" localSheetId="21">[2]General!$C$28:$C$1048</definedName>
    <definedName name="UN">[2]General!$C$28:$C$1048</definedName>
    <definedName name="unidades">[45]Listado!$AI$2:$AI$61</definedName>
    <definedName name="UsoAguaenBloque" localSheetId="7">#REF!</definedName>
    <definedName name="UsoAguaenBloque" localSheetId="9">#REF!</definedName>
    <definedName name="UsoAguaenBloque" localSheetId="18">#REF!</definedName>
    <definedName name="UsoAguaenBloque" localSheetId="17">#REF!</definedName>
    <definedName name="UsoAguaenBloque" localSheetId="10">#REF!</definedName>
    <definedName name="UsoAguaenBloque" localSheetId="8">#REF!</definedName>
    <definedName name="UsoAguaenBloque" localSheetId="5">#REF!</definedName>
    <definedName name="UsoAguaenBloque" localSheetId="13">#REF!</definedName>
    <definedName name="UsoAguaenBloque" localSheetId="21">#REF!</definedName>
    <definedName name="UsoAguaenBloque" localSheetId="2">#REF!</definedName>
    <definedName name="UsoAguaenBloque" localSheetId="0">#REF!</definedName>
    <definedName name="UsoAguaenBloque" localSheetId="23">#REF!</definedName>
    <definedName name="UsoAguaenBloque">#REF!</definedName>
    <definedName name="V.j" localSheetId="7">#REF!</definedName>
    <definedName name="V.j" localSheetId="9">#REF!</definedName>
    <definedName name="V.j" localSheetId="18">#REF!</definedName>
    <definedName name="V.j" localSheetId="17">#REF!</definedName>
    <definedName name="V.j" localSheetId="10">#REF!</definedName>
    <definedName name="V.j" localSheetId="8">#REF!</definedName>
    <definedName name="V.j" localSheetId="5">#REF!</definedName>
    <definedName name="V.j" localSheetId="13">#REF!</definedName>
    <definedName name="V.j" localSheetId="21">#REF!</definedName>
    <definedName name="V.j" localSheetId="2">#REF!</definedName>
    <definedName name="V.j" localSheetId="0">#REF!</definedName>
    <definedName name="V.j" localSheetId="23">#REF!</definedName>
    <definedName name="V.j">#REF!</definedName>
    <definedName name="VA" localSheetId="7">'[25]VPI y VA'!$D$30</definedName>
    <definedName name="VA" localSheetId="9">'[25]VPI y VA'!$D$30</definedName>
    <definedName name="VA" localSheetId="18">'[25]VPI y VA'!$D$30</definedName>
    <definedName name="VA" localSheetId="17">'[25]VPI y VA'!$D$30</definedName>
    <definedName name="VA" localSheetId="10">'[25]VPI y VA'!$D$30</definedName>
    <definedName name="VA" localSheetId="8">'[25]VPI y VA'!$D$30</definedName>
    <definedName name="VA" localSheetId="5">'[25]VPI y VA'!$D$30</definedName>
    <definedName name="VA" localSheetId="13">'[25]VPI y VA'!$D$30</definedName>
    <definedName name="VA" localSheetId="21">'[26]VPI y VA'!$D$30</definedName>
    <definedName name="VA" localSheetId="2">'[27]VPI y VA'!$D$30</definedName>
    <definedName name="VA" localSheetId="0">'[26]VPI y VA'!$D$30</definedName>
    <definedName name="VA" localSheetId="3">'[28]VPI y VA'!$D$30</definedName>
    <definedName name="VA">'[28]VPI y VA'!$D$30</definedName>
    <definedName name="ValorTerreno" localSheetId="7">#REF!</definedName>
    <definedName name="ValorTerreno" localSheetId="9">#REF!</definedName>
    <definedName name="ValorTerreno" localSheetId="18">#REF!</definedName>
    <definedName name="ValorTerreno" localSheetId="17">#REF!</definedName>
    <definedName name="ValorTerreno" localSheetId="10">#REF!</definedName>
    <definedName name="ValorTerreno" localSheetId="8">#REF!</definedName>
    <definedName name="ValorTerreno" localSheetId="5">#REF!</definedName>
    <definedName name="ValorTerreno" localSheetId="13">#REF!</definedName>
    <definedName name="ValorTerreno" localSheetId="21">#REF!</definedName>
    <definedName name="ValorTerreno" localSheetId="2">#REF!</definedName>
    <definedName name="ValorTerreno" localSheetId="0">#REF!</definedName>
    <definedName name="ValorTerreno" localSheetId="23">#REF!</definedName>
    <definedName name="ValorTerreno">#REF!</definedName>
    <definedName name="valparaiso" localSheetId="23">'[34]APU PVC'!#REF!</definedName>
    <definedName name="valparaiso">'[34]APU PVC'!#REF!</definedName>
    <definedName name="VPD" localSheetId="7">[25]VPD!$F$4</definedName>
    <definedName name="VPD" localSheetId="9">[25]VPD!$F$4</definedName>
    <definedName name="VPD" localSheetId="18">[25]VPD!$F$4</definedName>
    <definedName name="VPD" localSheetId="17">[25]VPD!$F$4</definedName>
    <definedName name="VPD" localSheetId="10">[25]VPD!$F$4</definedName>
    <definedName name="VPD" localSheetId="8">[25]VPD!$F$4</definedName>
    <definedName name="VPD" localSheetId="5">[25]VPD!$F$4</definedName>
    <definedName name="VPD" localSheetId="13">[25]VPD!$F$4</definedName>
    <definedName name="VPD" localSheetId="21">[26]VPD!$F$4</definedName>
    <definedName name="VPD" localSheetId="2">[27]VPD!$F$4</definedName>
    <definedName name="VPD" localSheetId="0">[26]VPD!$F$4</definedName>
    <definedName name="VPD" localSheetId="3">[28]VPD!$F$4</definedName>
    <definedName name="VPD">[28]VPD!$F$4</definedName>
    <definedName name="VPDacAlternativo" localSheetId="7">#REF!</definedName>
    <definedName name="VPDacAlternativo" localSheetId="9">#REF!</definedName>
    <definedName name="VPDacAlternativo" localSheetId="18">#REF!</definedName>
    <definedName name="VPDacAlternativo" localSheetId="17">#REF!</definedName>
    <definedName name="VPDacAlternativo" localSheetId="10">#REF!</definedName>
    <definedName name="VPDacAlternativo" localSheetId="8">#REF!</definedName>
    <definedName name="VPDacAlternativo" localSheetId="5">#REF!</definedName>
    <definedName name="VPDacAlternativo" localSheetId="13">#REF!</definedName>
    <definedName name="VPDacAlternativo" localSheetId="21">#REF!</definedName>
    <definedName name="VPDacAlternativo" localSheetId="2">#REF!</definedName>
    <definedName name="VPDacAlternativo" localSheetId="0">#REF!</definedName>
    <definedName name="VPDacAlternativo" localSheetId="23">#REF!</definedName>
    <definedName name="VPDacAlternativo">#REF!</definedName>
    <definedName name="VPDalAlternativo" localSheetId="7">#REF!</definedName>
    <definedName name="VPDalAlternativo" localSheetId="9">#REF!</definedName>
    <definedName name="VPDalAlternativo" localSheetId="18">#REF!</definedName>
    <definedName name="VPDalAlternativo" localSheetId="17">#REF!</definedName>
    <definedName name="VPDalAlternativo" localSheetId="10">#REF!</definedName>
    <definedName name="VPDalAlternativo" localSheetId="8">#REF!</definedName>
    <definedName name="VPDalAlternativo" localSheetId="5">#REF!</definedName>
    <definedName name="VPDalAlternativo" localSheetId="13">#REF!</definedName>
    <definedName name="VPDalAlternativo" localSheetId="21">#REF!</definedName>
    <definedName name="VPDalAlternativo" localSheetId="2">#REF!</definedName>
    <definedName name="VPDalAlternativo" localSheetId="0">#REF!</definedName>
    <definedName name="VPDalAlternativo" localSheetId="23">#REF!</definedName>
    <definedName name="VPDalAlternativo">#REF!</definedName>
    <definedName name="VPIrer" localSheetId="7">#REF!</definedName>
    <definedName name="VPIrer" localSheetId="9">#REF!</definedName>
    <definedName name="VPIrer" localSheetId="18">#REF!</definedName>
    <definedName name="VPIrer" localSheetId="17">#REF!</definedName>
    <definedName name="VPIrer" localSheetId="10">#REF!</definedName>
    <definedName name="VPIrer" localSheetId="8">#REF!</definedName>
    <definedName name="VPIrer" localSheetId="5">#REF!</definedName>
    <definedName name="VPIrer" localSheetId="13">#REF!</definedName>
    <definedName name="VPIrer" localSheetId="21">#REF!</definedName>
    <definedName name="VPIrer" localSheetId="2">#REF!</definedName>
    <definedName name="VPIrer" localSheetId="0">#REF!</definedName>
    <definedName name="VPIrer" localSheetId="23">#REF!</definedName>
    <definedName name="VPIrer">#REF!</definedName>
    <definedName name="VRAanteriorAc" localSheetId="7">#REF!</definedName>
    <definedName name="VRAanteriorAc" localSheetId="9">#REF!</definedName>
    <definedName name="VRAanteriorAc" localSheetId="18">#REF!</definedName>
    <definedName name="VRAanteriorAc" localSheetId="17">#REF!</definedName>
    <definedName name="VRAanteriorAc" localSheetId="10">#REF!</definedName>
    <definedName name="VRAanteriorAc" localSheetId="8">#REF!</definedName>
    <definedName name="VRAanteriorAc" localSheetId="5">#REF!</definedName>
    <definedName name="VRAanteriorAc" localSheetId="13">#REF!</definedName>
    <definedName name="VRAanteriorAc" localSheetId="2">#REF!</definedName>
    <definedName name="VRAanteriorAc" localSheetId="0">#REF!</definedName>
    <definedName name="VRAanteriorAc" localSheetId="23">#REF!</definedName>
    <definedName name="VRAanteriorAc">#REF!</definedName>
    <definedName name="VRAanteriorAl" localSheetId="7">#REF!</definedName>
    <definedName name="VRAanteriorAl" localSheetId="9">#REF!</definedName>
    <definedName name="VRAanteriorAl" localSheetId="18">#REF!</definedName>
    <definedName name="VRAanteriorAl" localSheetId="17">#REF!</definedName>
    <definedName name="VRAanteriorAl" localSheetId="10">#REF!</definedName>
    <definedName name="VRAanteriorAl" localSheetId="8">#REF!</definedName>
    <definedName name="VRAanteriorAl" localSheetId="5">#REF!</definedName>
    <definedName name="VRAanteriorAl" localSheetId="13">#REF!</definedName>
    <definedName name="VRAanteriorAl" localSheetId="2">#REF!</definedName>
    <definedName name="VRAanteriorAl" localSheetId="0">#REF!</definedName>
    <definedName name="VRAanteriorAl" localSheetId="23">#REF!</definedName>
    <definedName name="VRAanteriorAl">#REF!</definedName>
    <definedName name="VRAnuevoAc" localSheetId="7">#REF!</definedName>
    <definedName name="VRAnuevoAc" localSheetId="9">#REF!</definedName>
    <definedName name="VRAnuevoAc" localSheetId="18">#REF!</definedName>
    <definedName name="VRAnuevoAc" localSheetId="17">#REF!</definedName>
    <definedName name="VRAnuevoAc" localSheetId="10">#REF!</definedName>
    <definedName name="VRAnuevoAc" localSheetId="8">#REF!</definedName>
    <definedName name="VRAnuevoAc" localSheetId="5">#REF!</definedName>
    <definedName name="VRAnuevoAc" localSheetId="13">#REF!</definedName>
    <definedName name="VRAnuevoAc" localSheetId="2">#REF!</definedName>
    <definedName name="VRAnuevoAc" localSheetId="0">#REF!</definedName>
    <definedName name="VRAnuevoAc" localSheetId="23">#REF!</definedName>
    <definedName name="VRAnuevoAc">#REF!</definedName>
    <definedName name="VRAnuevoAl" localSheetId="7">#REF!</definedName>
    <definedName name="VRAnuevoAl" localSheetId="9">#REF!</definedName>
    <definedName name="VRAnuevoAl" localSheetId="18">#REF!</definedName>
    <definedName name="VRAnuevoAl" localSheetId="17">#REF!</definedName>
    <definedName name="VRAnuevoAl" localSheetId="10">#REF!</definedName>
    <definedName name="VRAnuevoAl" localSheetId="8">#REF!</definedName>
    <definedName name="VRAnuevoAl" localSheetId="5">#REF!</definedName>
    <definedName name="VRAnuevoAl" localSheetId="13">#REF!</definedName>
    <definedName name="VRAnuevoAl" localSheetId="2">#REF!</definedName>
    <definedName name="VRAnuevoAl" localSheetId="0">#REF!</definedName>
    <definedName name="VRAnuevoAl" localSheetId="23">#REF!</definedName>
    <definedName name="VRAnuevoAl">#REF!</definedName>
    <definedName name="Vun" localSheetId="21">[2]General!$E$28:$E$1048</definedName>
    <definedName name="Vun">[2]General!$E$28:$E$1048</definedName>
    <definedName name="WQE" localSheetId="23">#REF!</definedName>
    <definedName name="WQE">#REF!</definedName>
    <definedName name="ww" localSheetId="7">#REF!</definedName>
    <definedName name="ww" localSheetId="9">#REF!</definedName>
    <definedName name="ww" localSheetId="18">#REF!</definedName>
    <definedName name="ww" localSheetId="17">#REF!</definedName>
    <definedName name="ww" localSheetId="10">#REF!</definedName>
    <definedName name="ww" localSheetId="8">#REF!</definedName>
    <definedName name="ww" localSheetId="5">#REF!</definedName>
    <definedName name="ww" localSheetId="13">#REF!</definedName>
    <definedName name="ww" localSheetId="21">#REF!</definedName>
    <definedName name="ww" localSheetId="2">#REF!</definedName>
    <definedName name="ww" localSheetId="0">#REF!</definedName>
    <definedName name="ww" localSheetId="23">#REF!</definedName>
    <definedName name="ww">#REF!</definedName>
    <definedName name="wwww" localSheetId="23">#REF!</definedName>
    <definedName name="wwww">#REF!</definedName>
    <definedName name="yes" localSheetId="23">#REF!</definedName>
    <definedName name="yes">#REF!</definedName>
    <definedName name="γ.j" localSheetId="7">#REF!</definedName>
    <definedName name="γ.j" localSheetId="9">#REF!</definedName>
    <definedName name="γ.j" localSheetId="18">#REF!</definedName>
    <definedName name="γ.j" localSheetId="17">#REF!</definedName>
    <definedName name="γ.j" localSheetId="10">#REF!</definedName>
    <definedName name="γ.j" localSheetId="8">#REF!</definedName>
    <definedName name="γ.j" localSheetId="5">#REF!</definedName>
    <definedName name="γ.j" localSheetId="13">#REF!</definedName>
    <definedName name="γ.j" localSheetId="2">#REF!</definedName>
    <definedName name="γ.j" localSheetId="0">#REF!</definedName>
    <definedName name="γ.j" localSheetId="23">#REF!</definedName>
    <definedName name="γ.j">#REF!</definedName>
    <definedName name="η" localSheetId="7">#REF!</definedName>
    <definedName name="η" localSheetId="9">#REF!</definedName>
    <definedName name="η" localSheetId="18">#REF!</definedName>
    <definedName name="η" localSheetId="17">#REF!</definedName>
    <definedName name="η" localSheetId="10">#REF!</definedName>
    <definedName name="η" localSheetId="8">#REF!</definedName>
    <definedName name="η" localSheetId="5">#REF!</definedName>
    <definedName name="η" localSheetId="13">#REF!</definedName>
    <definedName name="η" localSheetId="2">#REF!</definedName>
    <definedName name="η" localSheetId="0">#REF!</definedName>
    <definedName name="η" localSheetId="23">#REF!</definedName>
    <definedName name="η">#REF!</definedName>
  </definedNames>
  <calcPr calcId="124519" concurrentCalc="0"/>
</workbook>
</file>

<file path=xl/calcChain.xml><?xml version="1.0" encoding="utf-8"?>
<calcChain xmlns="http://schemas.openxmlformats.org/spreadsheetml/2006/main">
  <c r="K10" i="115"/>
  <c r="K11"/>
  <c r="K12"/>
  <c r="K13"/>
  <c r="K14"/>
  <c r="K15"/>
  <c r="K16"/>
  <c r="K17"/>
  <c r="K18"/>
  <c r="K19"/>
  <c r="K20"/>
  <c r="K21"/>
  <c r="K22"/>
  <c r="K23"/>
  <c r="K24"/>
  <c r="K25"/>
  <c r="K26"/>
  <c r="I27"/>
  <c r="K27"/>
  <c r="K28"/>
  <c r="K29"/>
  <c r="I30"/>
  <c r="K30"/>
  <c r="I31"/>
  <c r="K31"/>
  <c r="K32"/>
  <c r="K33"/>
  <c r="I34"/>
  <c r="K34"/>
  <c r="K35"/>
  <c r="K42"/>
  <c r="K43"/>
  <c r="H31" i="116"/>
  <c r="H32"/>
  <c r="H33"/>
  <c r="J13"/>
  <c r="J14"/>
  <c r="J15"/>
  <c r="J16"/>
  <c r="J17"/>
  <c r="J18"/>
  <c r="J19"/>
  <c r="J20"/>
  <c r="J21"/>
  <c r="J22"/>
  <c r="J26"/>
  <c r="I26"/>
  <c r="H26"/>
  <c r="B15"/>
  <c r="B14"/>
  <c r="J15" i="83"/>
  <c r="K15"/>
  <c r="J16"/>
  <c r="K16"/>
  <c r="I17"/>
  <c r="K17"/>
  <c r="I18"/>
  <c r="K18"/>
  <c r="K19"/>
  <c r="K20"/>
  <c r="J22"/>
  <c r="K22"/>
  <c r="J23"/>
  <c r="K23"/>
  <c r="J24"/>
  <c r="K24"/>
  <c r="J25"/>
  <c r="K25"/>
  <c r="I26"/>
  <c r="J26"/>
  <c r="K26"/>
  <c r="K27"/>
  <c r="J29"/>
  <c r="K29"/>
  <c r="J30"/>
  <c r="K30"/>
  <c r="I31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K50"/>
  <c r="I52"/>
  <c r="K52"/>
  <c r="I53"/>
  <c r="K53"/>
  <c r="K54"/>
  <c r="K56"/>
  <c r="K59"/>
  <c r="K60"/>
  <c r="J54" i="84"/>
  <c r="K54"/>
  <c r="I55"/>
  <c r="J55"/>
  <c r="K55"/>
  <c r="J56"/>
  <c r="K56"/>
  <c r="K57"/>
  <c r="I51"/>
  <c r="J51"/>
  <c r="K51"/>
  <c r="J50"/>
  <c r="K50"/>
  <c r="K52"/>
  <c r="I15"/>
  <c r="J15"/>
  <c r="K15"/>
  <c r="I16"/>
  <c r="J16"/>
  <c r="K16"/>
  <c r="I17"/>
  <c r="J17"/>
  <c r="K17"/>
  <c r="I18"/>
  <c r="J18"/>
  <c r="K18"/>
  <c r="I19"/>
  <c r="J19"/>
  <c r="K19"/>
  <c r="J20"/>
  <c r="K20"/>
  <c r="I21"/>
  <c r="J21"/>
  <c r="K21"/>
  <c r="K22"/>
  <c r="M19"/>
  <c r="M20"/>
  <c r="M21"/>
  <c r="M22"/>
  <c r="I23"/>
  <c r="J23"/>
  <c r="K23"/>
  <c r="I24"/>
  <c r="J24"/>
  <c r="K24"/>
  <c r="I25"/>
  <c r="J25"/>
  <c r="K25"/>
  <c r="J26"/>
  <c r="K26"/>
  <c r="I41"/>
  <c r="I43"/>
  <c r="I27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I47"/>
  <c r="J47"/>
  <c r="K47"/>
  <c r="K48"/>
  <c r="K59"/>
  <c r="K62"/>
  <c r="K63"/>
  <c r="K14" i="85"/>
  <c r="I15"/>
  <c r="K15"/>
  <c r="J16"/>
  <c r="K16"/>
  <c r="I17"/>
  <c r="J17"/>
  <c r="K17"/>
  <c r="K18"/>
  <c r="I19"/>
  <c r="K19"/>
  <c r="K20"/>
  <c r="K21"/>
  <c r="I22"/>
  <c r="K22"/>
  <c r="I23"/>
  <c r="K23"/>
  <c r="I24"/>
  <c r="K24"/>
  <c r="I25"/>
  <c r="K25"/>
  <c r="K26"/>
  <c r="I27"/>
  <c r="K27"/>
  <c r="K28"/>
  <c r="K29"/>
  <c r="K30"/>
  <c r="K31"/>
  <c r="I32"/>
  <c r="K32"/>
  <c r="I33"/>
  <c r="K33"/>
  <c r="K34"/>
  <c r="K35"/>
  <c r="K37"/>
  <c r="K40"/>
  <c r="K41"/>
  <c r="E20" i="76"/>
  <c r="F20"/>
  <c r="F76"/>
  <c r="F82"/>
  <c r="F84"/>
  <c r="F85"/>
  <c r="F86"/>
  <c r="E18" i="77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F53"/>
  <c r="F59"/>
  <c r="F61"/>
  <c r="F62"/>
  <c r="F63"/>
  <c r="H28" i="86"/>
  <c r="I64" i="83"/>
  <c r="K64"/>
  <c r="I65"/>
  <c r="K65"/>
  <c r="I66"/>
  <c r="K66"/>
  <c r="I67"/>
  <c r="K67"/>
  <c r="I68"/>
  <c r="K68"/>
  <c r="I69"/>
  <c r="K69"/>
  <c r="I71"/>
  <c r="K71"/>
  <c r="I72"/>
  <c r="K72"/>
  <c r="I73"/>
  <c r="K73"/>
  <c r="K74"/>
  <c r="I75"/>
  <c r="K75"/>
  <c r="K76"/>
  <c r="K77"/>
  <c r="K78"/>
  <c r="K79"/>
  <c r="K80"/>
  <c r="I81"/>
  <c r="K81"/>
  <c r="K82"/>
  <c r="K83"/>
  <c r="K84"/>
  <c r="K85"/>
  <c r="K57"/>
  <c r="K58"/>
  <c r="K61"/>
  <c r="K86"/>
  <c r="K13" i="86"/>
  <c r="M13"/>
  <c r="K14"/>
  <c r="M14"/>
  <c r="M25"/>
  <c r="L13"/>
  <c r="L14"/>
  <c r="L25"/>
  <c r="K25"/>
  <c r="K87" i="83"/>
  <c r="K88"/>
  <c r="K89"/>
  <c r="I13" i="86"/>
  <c r="J13"/>
  <c r="I14"/>
  <c r="J14"/>
  <c r="J25"/>
  <c r="G6" i="79"/>
  <c r="G7"/>
  <c r="G8"/>
  <c r="F9"/>
  <c r="G9"/>
  <c r="G10"/>
  <c r="G11"/>
  <c r="G14"/>
  <c r="K24" i="86"/>
  <c r="M24"/>
  <c r="L24"/>
  <c r="G12" i="79"/>
  <c r="G13"/>
  <c r="G15"/>
  <c r="I24" i="86"/>
  <c r="J24"/>
  <c r="F6" i="80"/>
  <c r="G6"/>
  <c r="G7"/>
  <c r="G8"/>
  <c r="G9"/>
  <c r="G10"/>
  <c r="G11"/>
  <c r="G12"/>
  <c r="G13"/>
  <c r="G16"/>
  <c r="K23" i="86"/>
  <c r="M23"/>
  <c r="L23"/>
  <c r="G14" i="80"/>
  <c r="G15"/>
  <c r="G17"/>
  <c r="I23" i="86"/>
  <c r="J23"/>
  <c r="H5" i="78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9"/>
  <c r="H30"/>
  <c r="H31"/>
  <c r="K22" i="86"/>
  <c r="M22"/>
  <c r="L22"/>
  <c r="I22"/>
  <c r="J22"/>
  <c r="K21"/>
  <c r="M21"/>
  <c r="L21"/>
  <c r="I21"/>
  <c r="J21"/>
  <c r="B21"/>
  <c r="F60" i="77"/>
  <c r="F64"/>
  <c r="K20" i="86"/>
  <c r="M20"/>
  <c r="L20"/>
  <c r="F65" i="77"/>
  <c r="F66"/>
  <c r="F67"/>
  <c r="I20" i="86"/>
  <c r="J20"/>
  <c r="F87" i="76"/>
  <c r="K19" i="86"/>
  <c r="M19"/>
  <c r="L19"/>
  <c r="F88" i="76"/>
  <c r="F89"/>
  <c r="F90"/>
  <c r="I19" i="86"/>
  <c r="J19"/>
  <c r="K38" i="85"/>
  <c r="K39"/>
  <c r="K42"/>
  <c r="K18" i="86"/>
  <c r="M18"/>
  <c r="L18"/>
  <c r="K44" i="85"/>
  <c r="K45"/>
  <c r="K46"/>
  <c r="I18" i="86"/>
  <c r="J18"/>
  <c r="K60" i="84"/>
  <c r="K61"/>
  <c r="K64"/>
  <c r="K17" i="86"/>
  <c r="M17"/>
  <c r="L17"/>
  <c r="K65" i="84"/>
  <c r="K66"/>
  <c r="K67"/>
  <c r="I17" i="86"/>
  <c r="J17"/>
  <c r="K16"/>
  <c r="M16"/>
  <c r="L16"/>
  <c r="I16"/>
  <c r="J16"/>
  <c r="K15"/>
  <c r="M15"/>
  <c r="L15"/>
  <c r="I15"/>
  <c r="J15"/>
  <c r="B15"/>
  <c r="B14"/>
  <c r="L27" i="62"/>
  <c r="M27"/>
  <c r="K28"/>
  <c r="C29"/>
  <c r="D9"/>
  <c r="D15"/>
  <c r="D21"/>
  <c r="H9"/>
  <c r="H15"/>
  <c r="H21"/>
  <c r="L9"/>
  <c r="L15"/>
  <c r="L21"/>
  <c r="D29"/>
  <c r="E9"/>
  <c r="E15"/>
  <c r="E21"/>
  <c r="I9"/>
  <c r="I15"/>
  <c r="I21"/>
  <c r="M9"/>
  <c r="M15"/>
  <c r="M21"/>
  <c r="E29"/>
  <c r="F29"/>
  <c r="K22"/>
  <c r="G22"/>
  <c r="C22"/>
  <c r="K16"/>
  <c r="G16"/>
  <c r="C16"/>
  <c r="K10"/>
  <c r="G10"/>
  <c r="C10"/>
  <c r="I37" i="57"/>
  <c r="J37"/>
  <c r="I36"/>
  <c r="J36"/>
  <c r="J30"/>
  <c r="K14" i="89"/>
  <c r="I15"/>
  <c r="K15"/>
  <c r="J16"/>
  <c r="K16"/>
  <c r="I17"/>
  <c r="J17"/>
  <c r="K17"/>
  <c r="K18"/>
  <c r="I19"/>
  <c r="K19"/>
  <c r="K20"/>
  <c r="K21"/>
  <c r="I22"/>
  <c r="K22"/>
  <c r="I23"/>
  <c r="K23"/>
  <c r="I24"/>
  <c r="K24"/>
  <c r="I25"/>
  <c r="K25"/>
  <c r="K26"/>
  <c r="I27"/>
  <c r="K27"/>
  <c r="K28"/>
  <c r="K29"/>
  <c r="K30"/>
  <c r="K31"/>
  <c r="I32"/>
  <c r="K32"/>
  <c r="I33"/>
  <c r="K33"/>
  <c r="K34"/>
  <c r="K35"/>
  <c r="K37"/>
  <c r="J29" i="57"/>
  <c r="H27"/>
  <c r="K13"/>
  <c r="P13"/>
  <c r="Q13"/>
  <c r="R13"/>
  <c r="R23"/>
  <c r="Q23"/>
  <c r="P23"/>
  <c r="O13"/>
  <c r="O23"/>
  <c r="N13"/>
  <c r="N23"/>
  <c r="M13"/>
  <c r="M23"/>
  <c r="L13"/>
  <c r="L23"/>
  <c r="K23"/>
  <c r="K22"/>
  <c r="P22"/>
  <c r="Q22"/>
  <c r="R22"/>
  <c r="O22"/>
  <c r="N22"/>
  <c r="M22"/>
  <c r="L22"/>
  <c r="K21"/>
  <c r="P21"/>
  <c r="Q21"/>
  <c r="R21"/>
  <c r="O21"/>
  <c r="N21"/>
  <c r="M21"/>
  <c r="L21"/>
  <c r="K20"/>
  <c r="P20"/>
  <c r="Q20"/>
  <c r="R20"/>
  <c r="O20"/>
  <c r="N20"/>
  <c r="M20"/>
  <c r="L20"/>
  <c r="K19"/>
  <c r="P19"/>
  <c r="Q19"/>
  <c r="R19"/>
  <c r="O19"/>
  <c r="N19"/>
  <c r="M19"/>
  <c r="L19"/>
  <c r="K18"/>
  <c r="P18"/>
  <c r="Q18"/>
  <c r="R18"/>
  <c r="O18"/>
  <c r="N18"/>
  <c r="M18"/>
  <c r="L18"/>
  <c r="K17"/>
  <c r="P17"/>
  <c r="Q17"/>
  <c r="R17"/>
  <c r="O17"/>
  <c r="N17"/>
  <c r="M17"/>
  <c r="L17"/>
  <c r="K16"/>
  <c r="P16"/>
  <c r="Q16"/>
  <c r="R16"/>
  <c r="O16"/>
  <c r="N16"/>
  <c r="M16"/>
  <c r="L16"/>
  <c r="K15"/>
  <c r="P15"/>
  <c r="Q15"/>
  <c r="R15"/>
  <c r="O15"/>
  <c r="N15"/>
  <c r="M15"/>
  <c r="L15"/>
  <c r="B15"/>
  <c r="K14"/>
  <c r="P14"/>
  <c r="Q14"/>
  <c r="R14"/>
  <c r="O14"/>
  <c r="N14"/>
  <c r="M14"/>
  <c r="L14"/>
  <c r="B14"/>
  <c r="A9" i="111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N30" i="108"/>
  <c r="O30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H28" i="78"/>
  <c r="J25"/>
  <c r="M25"/>
  <c r="K25"/>
  <c r="L25"/>
  <c r="I16" i="80"/>
  <c r="L16"/>
  <c r="J16"/>
  <c r="K16"/>
  <c r="I14" i="79"/>
  <c r="L14"/>
  <c r="J14"/>
  <c r="K14"/>
  <c r="A65" i="113"/>
  <c r="A66"/>
  <c r="A67"/>
  <c r="A68"/>
  <c r="A69"/>
  <c r="A70"/>
  <c r="A71"/>
  <c r="A72"/>
  <c r="A73"/>
  <c r="A57"/>
  <c r="A58"/>
  <c r="A59"/>
  <c r="A60"/>
  <c r="A61"/>
  <c r="A62"/>
  <c r="A47"/>
  <c r="A48"/>
  <c r="A49"/>
  <c r="A50"/>
  <c r="A51"/>
  <c r="A52"/>
  <c r="A53"/>
  <c r="A54"/>
  <c r="A55"/>
  <c r="A41"/>
  <c r="A42"/>
  <c r="A43"/>
  <c r="A44"/>
  <c r="A37"/>
  <c r="A38"/>
  <c r="A26"/>
  <c r="A27"/>
  <c r="A28"/>
  <c r="A29"/>
  <c r="A30"/>
  <c r="A31"/>
  <c r="A32"/>
  <c r="A33"/>
  <c r="A34"/>
  <c r="A18"/>
  <c r="A19"/>
  <c r="A20"/>
  <c r="A21"/>
  <c r="A22"/>
  <c r="A23"/>
  <c r="E62" i="77"/>
  <c r="F54"/>
  <c r="F55"/>
  <c r="F56"/>
  <c r="F57"/>
  <c r="I53"/>
  <c r="J53"/>
  <c r="E85" i="76"/>
  <c r="F83"/>
  <c r="F80"/>
  <c r="F79"/>
  <c r="F78"/>
  <c r="F77"/>
  <c r="I76"/>
  <c r="J76"/>
  <c r="E75"/>
  <c r="F75"/>
  <c r="E74"/>
  <c r="F74"/>
  <c r="E73"/>
  <c r="F73"/>
  <c r="E72"/>
  <c r="F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E50"/>
  <c r="F50"/>
  <c r="E49"/>
  <c r="F49"/>
  <c r="E48"/>
  <c r="F48"/>
  <c r="E47"/>
  <c r="F47"/>
  <c r="E46"/>
  <c r="F46"/>
  <c r="E45"/>
  <c r="F45"/>
  <c r="E44"/>
  <c r="F44"/>
  <c r="E43"/>
  <c r="F43"/>
  <c r="E42"/>
  <c r="F42"/>
  <c r="E41"/>
  <c r="F41"/>
  <c r="E40"/>
  <c r="F40"/>
  <c r="E39"/>
  <c r="F39"/>
  <c r="E38"/>
  <c r="F38"/>
  <c r="E37"/>
  <c r="F37"/>
  <c r="E36"/>
  <c r="F36"/>
  <c r="E35"/>
  <c r="F35"/>
  <c r="E34"/>
  <c r="F34"/>
  <c r="E33"/>
  <c r="F33"/>
  <c r="E32"/>
  <c r="F32"/>
  <c r="E31"/>
  <c r="F31"/>
  <c r="E30"/>
  <c r="F30"/>
  <c r="E29"/>
  <c r="F29"/>
  <c r="E28"/>
  <c r="F28"/>
  <c r="E27"/>
  <c r="F27"/>
  <c r="E26"/>
  <c r="F26"/>
  <c r="E25"/>
  <c r="F25"/>
  <c r="E24"/>
  <c r="F24"/>
  <c r="E23"/>
  <c r="F23"/>
  <c r="E22"/>
  <c r="F22"/>
  <c r="E21"/>
  <c r="F21"/>
  <c r="N35" i="85"/>
  <c r="O35"/>
  <c r="I14" i="93"/>
  <c r="J14"/>
  <c r="K14"/>
  <c r="I15"/>
  <c r="J15"/>
  <c r="K15"/>
  <c r="J16"/>
  <c r="K16"/>
  <c r="I17"/>
  <c r="J17"/>
  <c r="K17"/>
  <c r="I18"/>
  <c r="J18"/>
  <c r="K18"/>
  <c r="I19"/>
  <c r="J19"/>
  <c r="K19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J28"/>
  <c r="K28"/>
  <c r="J29"/>
  <c r="K29"/>
  <c r="I30"/>
  <c r="J30"/>
  <c r="K30"/>
  <c r="I31"/>
  <c r="J31"/>
  <c r="K31"/>
  <c r="I32"/>
  <c r="J32"/>
  <c r="K32"/>
  <c r="J33"/>
  <c r="K33"/>
  <c r="I34"/>
  <c r="J34"/>
  <c r="K34"/>
  <c r="K35"/>
  <c r="K37"/>
  <c r="K38"/>
  <c r="K39"/>
  <c r="K40"/>
  <c r="K41"/>
  <c r="K42"/>
  <c r="K44"/>
  <c r="K45"/>
  <c r="K46"/>
  <c r="N35"/>
  <c r="O35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K38" i="89"/>
  <c r="K39"/>
  <c r="K40"/>
  <c r="K41"/>
  <c r="K42"/>
  <c r="K44"/>
  <c r="K45"/>
  <c r="K46"/>
  <c r="N35"/>
  <c r="O35"/>
  <c r="I14" i="92"/>
  <c r="J14"/>
  <c r="K14"/>
  <c r="I15"/>
  <c r="J15"/>
  <c r="K15"/>
  <c r="J16"/>
  <c r="K16"/>
  <c r="I17"/>
  <c r="J17"/>
  <c r="K17"/>
  <c r="I18"/>
  <c r="J18"/>
  <c r="K18"/>
  <c r="I19"/>
  <c r="J19"/>
  <c r="K19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J28"/>
  <c r="K28"/>
  <c r="J29"/>
  <c r="K29"/>
  <c r="I30"/>
  <c r="J30"/>
  <c r="K30"/>
  <c r="I31"/>
  <c r="J31"/>
  <c r="K31"/>
  <c r="I32"/>
  <c r="J32"/>
  <c r="K32"/>
  <c r="J33"/>
  <c r="K33"/>
  <c r="I34"/>
  <c r="J34"/>
  <c r="K34"/>
  <c r="K35"/>
  <c r="K37"/>
  <c r="K38"/>
  <c r="K39"/>
  <c r="K40"/>
  <c r="K41"/>
  <c r="K42"/>
  <c r="K44"/>
  <c r="K45"/>
  <c r="K46"/>
  <c r="N35"/>
  <c r="O35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N57" i="84"/>
  <c r="O57"/>
  <c r="N52"/>
  <c r="O52"/>
  <c r="N48"/>
  <c r="O48"/>
  <c r="M26"/>
  <c r="L17"/>
  <c r="P37" i="115"/>
  <c r="P44"/>
  <c r="P46"/>
  <c r="Q46"/>
  <c r="Q44"/>
  <c r="Q43"/>
  <c r="Q42"/>
  <c r="Q41"/>
  <c r="P40"/>
  <c r="Q40"/>
  <c r="Q37"/>
  <c r="P36"/>
  <c r="Q36"/>
  <c r="A75" i="104"/>
  <c r="A47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10"/>
  <c r="A11"/>
  <c r="A12"/>
  <c r="A13"/>
  <c r="A14"/>
  <c r="K95" i="83"/>
  <c r="N83"/>
  <c r="O83"/>
  <c r="A80"/>
  <c r="N75"/>
  <c r="N76"/>
  <c r="O71"/>
  <c r="I70"/>
  <c r="M69"/>
  <c r="N54"/>
  <c r="O54"/>
  <c r="A52"/>
  <c r="N50"/>
  <c r="O50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N27"/>
  <c r="O27"/>
  <c r="N20"/>
  <c r="O20"/>
  <c r="A15"/>
  <c r="A16"/>
  <c r="A17"/>
  <c r="A18"/>
  <c r="A19"/>
</calcChain>
</file>

<file path=xl/sharedStrings.xml><?xml version="1.0" encoding="utf-8"?>
<sst xmlns="http://schemas.openxmlformats.org/spreadsheetml/2006/main" count="2430" uniqueCount="684">
  <si>
    <t>PRESUPUESTO DE OBRA</t>
  </si>
  <si>
    <t>RC-UG-017-R1</t>
  </si>
  <si>
    <t>PROYECTO:</t>
  </si>
  <si>
    <t>SISTEMA DE RESPALDO POR POZOS PROFUNDOS PARA EL ABASTECIMIENTO DEL ACUEDUCTO MUNCIPIO DE RIOHACHA</t>
  </si>
  <si>
    <t>UBICACIÓN:</t>
  </si>
  <si>
    <t>CODIGO</t>
  </si>
  <si>
    <t>DESCRIPCION / DETALLES</t>
  </si>
  <si>
    <t>UNIDAD</t>
  </si>
  <si>
    <t>CANTIDAD</t>
  </si>
  <si>
    <t>VALOR UNITARIO</t>
  </si>
  <si>
    <t>VALOR TOTAL</t>
  </si>
  <si>
    <t>ML</t>
  </si>
  <si>
    <t xml:space="preserve">SUBTOTAL       </t>
  </si>
  <si>
    <t>M3</t>
  </si>
  <si>
    <t>UND</t>
  </si>
  <si>
    <t>INFORMACION GENERAL</t>
  </si>
  <si>
    <t>RESUMEN DE COSTOS</t>
  </si>
  <si>
    <t>COSTO DIRECTO</t>
  </si>
  <si>
    <t>ADMINISTRACION (A)</t>
  </si>
  <si>
    <t>IMPREVISTOS (I)</t>
  </si>
  <si>
    <t>UTILIDAD (U)</t>
  </si>
  <si>
    <t>FECHA</t>
  </si>
  <si>
    <t>TOTAL</t>
  </si>
  <si>
    <t>KG</t>
  </si>
  <si>
    <t>M</t>
  </si>
  <si>
    <t>Construccion y montaje grupo electrógeno diesel de 500 KVA, 480/227, 1800 RPM, cabina insonora, acometida desde salidas del alternador hasta entrada de la transferencia. Incluida transferencia  automatica</t>
  </si>
  <si>
    <t>SISTEMA DE POTABILIZACION MEDIANTE PLANTA DE OSMOSIS INVERSA</t>
  </si>
  <si>
    <t>M2</t>
  </si>
  <si>
    <t>Relleno de prestamo lateral, compactado, mat. Comun,manual (con excavacion y cargue mecanico)</t>
  </si>
  <si>
    <t>Acero de refuerzo Grado 60</t>
  </si>
  <si>
    <t>Cerramiento perimetral de 2.40 metros de altura, en malla galvanizada eslabonada, con ojos de 2" x 2", con tres hilos de alambre de púas en la parte superior, postería en tubos de hg de 2", h = 3,0 metros cada 2,5 metros, muro perimetral inferior de h= 0,60 metros, en mampostería, pañetado en ambas caras.</t>
  </si>
  <si>
    <t>Concreto para solado resistencia 140 kg/cm2 - 2000 psi</t>
  </si>
  <si>
    <t>Placa de aproximación Concreto 3500 psi, e=,18</t>
  </si>
  <si>
    <t>Porton en tuberia galvanizada de 2" con malla galvanizada eslabonada de 2"*2" h= 2,5*5 en dos alas. Anclado a tuberia de acero de 4"</t>
  </si>
  <si>
    <t>Placa en concreto 3000 psi con doble concremalla 4.0m x 0.6m x .05m para cubierta de caseta</t>
  </si>
  <si>
    <t>Viga de 0,5 x 0,4 m en concreto ciclópeo 1:2:3; 70% y 30% piedra</t>
  </si>
  <si>
    <t>Muro en bloque N° 5; e=0,12</t>
  </si>
  <si>
    <t>Concreto 2500 psi plantilla e = 0,1 piso interno-anden caseta</t>
  </si>
  <si>
    <t>Pañete liso impermeabilizado muros; m=1:4 incluye filos y dilataciones</t>
  </si>
  <si>
    <t>Suministro e instalación de tubería d=3" para conexiones pozo a tablero, planta a tablero, trafo a tablero y pozo a tablero</t>
  </si>
  <si>
    <t>Pintura exterior vinilo koraza 3 manos</t>
  </si>
  <si>
    <t>Retiro de escombros y material sobrante cargado</t>
  </si>
  <si>
    <t>suministro e instalacion Puerta en lamina cold rolled calibre 16, ancho 1,0m alto 2,0m  con anticorrosivo, incluye marco y protector en varilla de 1/2" cada 15 cm ambos sentidos. Chapa de seguridad y tres candados tipo pesado.</t>
  </si>
  <si>
    <t>Puerta  de  entrada  de 4,0* 2,3 de alto, en malla calibre 12 y marco en tuberia con diagonales hg de 2", doble  ala, con columnas en concreto 3000 psi, con 4 varillas de acero fy 60.000psi de 1/2" fleje de 1/4" cada = 0,20, de  0,2 * 0,2m acabados en pintura mate.</t>
  </si>
  <si>
    <t>Lámparas interiores 2 * 32 wat  t - 18 suministro e instalación</t>
  </si>
  <si>
    <t>Concreto 3000 psi para columnas 0, 25 x 0,25m caseta de pozo</t>
  </si>
  <si>
    <t>Concreto 3000 psi para viga de amarre y placa 0,15 x 0,2m caseta de pozo acero d = 1/2" flejes = 3/8" cada 20cm</t>
  </si>
  <si>
    <t>Caja en Concreto Reforzado 3500 psi para Estacion Macromedidora y proteccion pozo (2,0*1,5*1,2 libres)</t>
  </si>
  <si>
    <t>1,1,1</t>
  </si>
  <si>
    <t>1,1,2</t>
  </si>
  <si>
    <t>1,1,3</t>
  </si>
  <si>
    <t>1,1,4</t>
  </si>
  <si>
    <t>1,1,5</t>
  </si>
  <si>
    <t>1,1,6</t>
  </si>
  <si>
    <t>1,1,7</t>
  </si>
  <si>
    <t>1,1,8</t>
  </si>
  <si>
    <t>1,1,9</t>
  </si>
  <si>
    <t>1,1,10</t>
  </si>
  <si>
    <t>1,1,11</t>
  </si>
  <si>
    <t>1,1,12</t>
  </si>
  <si>
    <t>1,1,14</t>
  </si>
  <si>
    <t>1,1,15</t>
  </si>
  <si>
    <t>1,1,16</t>
  </si>
  <si>
    <t>1,1,17</t>
  </si>
  <si>
    <t>1,1,18</t>
  </si>
  <si>
    <t>1,1,19</t>
  </si>
  <si>
    <t>1,1,20</t>
  </si>
  <si>
    <t>1,1,21</t>
  </si>
  <si>
    <t>TANQUES DE ALMACENAMIENTO DE AGUA EN PRFV</t>
  </si>
  <si>
    <t>1,1,22</t>
  </si>
  <si>
    <t>1,1,23</t>
  </si>
  <si>
    <t>1,1,24</t>
  </si>
  <si>
    <t>1,1,25</t>
  </si>
  <si>
    <t>LINEA DE IMPULSIÓN</t>
  </si>
  <si>
    <t>PLANTA ELÉCTRICA</t>
  </si>
  <si>
    <t>ELABORO</t>
  </si>
  <si>
    <t>%</t>
  </si>
  <si>
    <t>REVISO</t>
  </si>
  <si>
    <t>% IVA</t>
  </si>
  <si>
    <t>Excavacion manual en material comun y/o conglomerado h= &lt; 2,00 mt</t>
  </si>
  <si>
    <t>UNID</t>
  </si>
  <si>
    <t>CANT</t>
  </si>
  <si>
    <t>V. UNITARIO</t>
  </si>
  <si>
    <t>V. TOTAL</t>
  </si>
  <si>
    <t xml:space="preserve">Ahoyada y aplomado Poste de concreto de 12 mts x 500 dan </t>
  </si>
  <si>
    <t>UN</t>
  </si>
  <si>
    <t xml:space="preserve">Cimentación en concreto para poste de 12 metros </t>
  </si>
  <si>
    <t>Estructura Simple circuito trifásico vano largo seccionamiento de arranque o prolongación de línea  A 13,2 KV</t>
  </si>
  <si>
    <t>Suministro e instalación de estructura tipo armado simple de MT, circuito trifásico vano largo fin de línea a 13,2 KV (Norma Electricaribe).</t>
  </si>
  <si>
    <t>Suministro e instalación de estructura tipo armado simple de MT, circuito bifásico vano largo alineación  &gt; 5º &gt; 30 a 13,2 KV (Norma Electricaribe).</t>
  </si>
  <si>
    <t>Descargadores de sobretensión de oxido metálico 12 KV, 10 KA según (LA 810 de CODENSA)</t>
  </si>
  <si>
    <t>Cortacircuitos de 100 A -15 (ET 510 de CODENSA), con hilos fusibles según (CTU 515 de CODENSA)</t>
  </si>
  <si>
    <t>Escribos de media tensión para derivación de transformadores según LA 740 de CODENSA.</t>
  </si>
  <si>
    <t>Grapas para operador en caliente media tensión según LA 752 de CODENSA.</t>
  </si>
  <si>
    <t>Suministro e instalación de retenida directa a tierra primaria con aislador tensor de 4 1/4" y cable de acero galvanizado de 3/8"x10000Kg.</t>
  </si>
  <si>
    <t>Puesta a tierra de los descargadores de sobretensión C.W. de 5/8" con conector (Según LA 746 y LA 402 CODENSA); incluyendo bajada en alambre CW No. 4 tubo Conduit galvanizado de  Ø 1/2" x 3 m., zunchada al poste, incluyendo conexión a los pararrayos.</t>
  </si>
  <si>
    <t>CABLE XLPE MV-90 -15KV - 1/0  AWG</t>
  </si>
  <si>
    <t xml:space="preserve">Tubo conduit EMT de 3" incluye curvas, conectores y accesorios para su instalación </t>
  </si>
  <si>
    <t xml:space="preserve">Tubo conduit EMT de 3/4" incluye curvas, conectores y accesorios para su instalación </t>
  </si>
  <si>
    <t xml:space="preserve">Tubo conduit EMT de 1/2" incluye curvas, conectores y accesorios para su instalación </t>
  </si>
  <si>
    <t>Tablero trifásico de 24 circuitos con puerta y chapa</t>
  </si>
  <si>
    <t>Gestión ante el operador de energía</t>
  </si>
  <si>
    <t>GBL</t>
  </si>
  <si>
    <t>Certificados Retie para red primaria, transformación y uso final y tramites ante el ente certificador</t>
  </si>
  <si>
    <t>Replanteo y localización de puntos para postes</t>
  </si>
  <si>
    <t>Salida tomacorriente con polo a tierra, doble monofásico de muro, 15 Amp., 120 Volt.</t>
  </si>
  <si>
    <t>Salida tomacorriente doble con polo a tierra y adicionalmente con interruptor interior de circuito de falla a tierra para protección personal (GFCI), 15 Amp. 120 Volt.</t>
  </si>
  <si>
    <t>Suministro e instalación de Reflector de 400w x 220 v -  luz METAL HALIDE, de marca reconocida y de buena calidad, incluye bombillo, cofre, alineación, collarines galvanizados y herrajes para instalación.</t>
  </si>
  <si>
    <t>Salida de antena T.V. en tubería de Ø 3/4" (Dentro del precio de la salida, se incluyen las cajas de paso que se previeron para facilitar la interconexión).</t>
  </si>
  <si>
    <t>ÍTEM</t>
  </si>
  <si>
    <t>DESCRIPCIÓN</t>
  </si>
  <si>
    <t xml:space="preserve">Ahoyada y aplomado Poste de concreto de 12 mts x 800 dan </t>
  </si>
  <si>
    <t>Tablero para Breaker Enchufable 8 Ctos - Con Puerta.</t>
  </si>
  <si>
    <t>LÍNEA ELECTRICA  No. 1</t>
  </si>
  <si>
    <t>LÍNEA ELECTRICA  No. 2</t>
  </si>
  <si>
    <t>1,1,13</t>
  </si>
  <si>
    <t>1,1,26</t>
  </si>
  <si>
    <t>1,1,27</t>
  </si>
  <si>
    <t>SUMINISTRO DE LINEA DE IMPULSION</t>
  </si>
  <si>
    <t>SUMINISTRO DE VÁLVULA DE COMPUERTA EXT BRIDA D 3"</t>
  </si>
  <si>
    <t>SUMINISTRO DE VÁLVULA VENTOSA COMBINADA PARA AGUA SERVIDAS D=3"</t>
  </si>
  <si>
    <t>TOTAL PROYECTO</t>
  </si>
  <si>
    <t xml:space="preserve"> GRAN TOTAL</t>
  </si>
  <si>
    <t>INTERVENTORIA</t>
  </si>
  <si>
    <t>TOTAL PROYECTO + INTERVENTORIA</t>
  </si>
  <si>
    <t xml:space="preserve"> TOTAL</t>
  </si>
  <si>
    <t>Fabricación, transporte, instalación y puesta en funcionamiento de bomba multietapa de alimentación a sistema de filtración y sistema de osmosis inversa.150 m3/h 5 bar.</t>
  </si>
  <si>
    <t>Fabricación, transporte, instalación y puesta en funcionamiento de sistema de filtración multimedia automatico con capacidad total de 70 M3/H. Compuesto por tres (3) filtros multimedia. Incluye medio filtrante.</t>
  </si>
  <si>
    <t>Fabricación, transporte, instalación y puesta en funcionamiento de sistema de aireación en pretratamiento. Incluye soplante, difusores y accesorios de instalación.</t>
  </si>
  <si>
    <t>Fabricación, transporte, instalación y puesta en funcionamiento de sistema de lavado de membranas. Incluye tanque en PRFV de 20 m3 y bomba de lavado.</t>
  </si>
  <si>
    <t>Fabricación, transporte, instalación y puesta en funcionamiento de sistema de rebombeo de agua de rechazo. Incluye tanque en PRFV de 20 m3 y 2 bombas de 15 HP c/u.</t>
  </si>
  <si>
    <t>Fabricación, transporte, instalación y puesta en funcionamiento de sistema de lectura y control de cloro y pH postratamiento. Incluye panel de regulación y control de cloro y pH con bomba de recirculación de 3 hp.</t>
  </si>
  <si>
    <t>Fabricación, transporte e instalación de tablero eléctrico con variador de velocidad para bomba de baja.</t>
  </si>
  <si>
    <t>Fabricación, transporte e instalación de tablero eléctrico principal. Caja metálica, breaker principal tripolar industrial 3X1000 A, barraje de cobre, breakers secundarios, arrancadores directos, selectores, pulsadores, lamparas de estado, borneras y cableado.</t>
  </si>
  <si>
    <t>Acometida eléctrica desde tablero principal a RO</t>
  </si>
  <si>
    <t>Acometida eléctrica bombeo a red general 60 HP</t>
  </si>
  <si>
    <t>Acometida eléctrica bombeo de rechazo RO 15 HP</t>
  </si>
  <si>
    <t>Acometida señales de flotadores eléctricos</t>
  </si>
  <si>
    <t>Acometida eléctrica bombas de regulación de PH y CL 3 HP</t>
  </si>
  <si>
    <t>Acometida electrica bombeo de lavado 7,5 HP</t>
  </si>
  <si>
    <t>Acometida eléctrica bombas de baja presión 40 HP</t>
  </si>
  <si>
    <t>Acometida eléctrica baterías de filtración</t>
  </si>
  <si>
    <t xml:space="preserve">Transporte e instalación de tuberia PVC presion 8". </t>
  </si>
  <si>
    <t xml:space="preserve">Suministro e instalación de accesorios PVC presión 8". </t>
  </si>
  <si>
    <t>Transporte e instalación de tuberia PVC presion 6".</t>
  </si>
  <si>
    <t>Suministro e instalación de accesorios PVC presión 6".</t>
  </si>
  <si>
    <t>Transporte e instalación de tubería PVC presión 4"</t>
  </si>
  <si>
    <t>Suministro e instalación de accesorios PVC presión 4"</t>
  </si>
  <si>
    <t>Suministro e instalación de válvula mariposa PVC 8"</t>
  </si>
  <si>
    <t>Suministro e instalación de válvula mariposa PVC 4"</t>
  </si>
  <si>
    <t>Suministro e instalación de manómetro Glicerina 0-100 Psi</t>
  </si>
  <si>
    <t>Fabricación, transporte, instalación y puesta en funcionamiento de tanque en Plástico Reforzado en Fibra de Vidrio (PRFV) de 100 m3.</t>
  </si>
  <si>
    <t>Fabricación, transporte, instalación y puesta en funcionamiento de tanque en Plástico Reforzado en Fibra de Vidrio (PRFV) de 20 m3.</t>
  </si>
  <si>
    <t>SENA INDUSTRIAL Y BATALLÓN CARTAGENA - MUNICIPIO DE RIOHACHA</t>
  </si>
  <si>
    <t>PRELIMINARES</t>
  </si>
  <si>
    <t>LOCALIZACIÓN  Y REPLANTEO DE TUBERÍAS</t>
  </si>
  <si>
    <t>APIQUES PARA VERIFICACIÓN DE REDES HASTA 1M3</t>
  </si>
  <si>
    <t>MOVIMIENTO DE TIERRAS</t>
  </si>
  <si>
    <t>RELLENO CONFORMADO Y VIBROCOMPACTADO EN CAPAS DE 10 CM CON MATERIAL DE PRÉSTAMO</t>
  </si>
  <si>
    <t xml:space="preserve">RELLENO CONFORMADO Y VIBROCOMPACTADO EN CAPAS DE 10 CM CON MATERIAL COMUN DE EXCAVACIÓN </t>
  </si>
  <si>
    <t>CAMA DE ARENA</t>
  </si>
  <si>
    <t>RETIRO Y DISPOSICIÓN DE MATERIAL SOBRANTE Y/O ESCOMBRO</t>
  </si>
  <si>
    <t>INSTALACIÓN RED DE ACUEDUCTO</t>
  </si>
  <si>
    <t>INSTALACION DE VÁLVULA DE COMPUERTA EXT BRIDA D 3"</t>
  </si>
  <si>
    <t>SISTEMA DE RESPALDO POR POZOS PROFUNDOS PARA EL ABASTECIMIENTO DEL ACUEDUCTO</t>
  </si>
  <si>
    <t>EXCAVACIÓN EN MATERIAL COMÚN  (0 - 2M)</t>
  </si>
  <si>
    <t>CONSTRUCCION CASETA OPERACIONES POZO N °2</t>
  </si>
  <si>
    <t>SEGUIMIENTO  MVCT 2%</t>
  </si>
  <si>
    <t>SEDE   SENA INDUSTRIAL  - MUNICIPIO DE RIOHACHA</t>
  </si>
  <si>
    <t xml:space="preserve">  ASAA SA  ESP - MUNICIPIO DE RIOHACHA</t>
  </si>
  <si>
    <t>INSTALACION DE TUBERÍA HD BxB 14"</t>
  </si>
  <si>
    <t>INSTALACIÓN DE CODOS HD 90°  BxB TOPE 14"</t>
  </si>
  <si>
    <t>INSTALACIÓN DE CODOS HD 45°  BxB TOPE 14"</t>
  </si>
  <si>
    <t xml:space="preserve">INSTALACIÓN DE VÁLVULA DE RETENCIÓN BxB 14" </t>
  </si>
  <si>
    <t>INSTALACION DE VÁLVULA DE COMPUERTA DE SELLO DE BRONCE BxB 14"</t>
  </si>
  <si>
    <t>INSTALACION DE PORTAFLANCLE 14"</t>
  </si>
  <si>
    <t>INSTALACION DE FLANCHE 14"</t>
  </si>
  <si>
    <t xml:space="preserve">INSTALACIÓN DE CODOS POLIETILENO 22,5° TOPE 14" PN 10 </t>
  </si>
  <si>
    <t>INSTALACION TEE HDext  ExExB D 14"x3"</t>
  </si>
  <si>
    <t>INSTALACION DE UNIÓN UNIVERSAL HD, RANGO ALTO D 14"</t>
  </si>
  <si>
    <t>SUMINISTRO DE TUBERÍA HD  BxB 14"</t>
  </si>
  <si>
    <t>SUMINISTRO DE CODOS HD 90°  BxB TOPE 14"</t>
  </si>
  <si>
    <t>SUMINISTRO DE CODOS HD 45°  BxB TOPE 14"</t>
  </si>
  <si>
    <t xml:space="preserve">SUMINISTRO DE VÁLVULA DE RETENCIÓN BxB 14" </t>
  </si>
  <si>
    <t>SUMINISTRO DE VÁLVULA DE COMPUERTA DE SELLO DE BRONCE BxB 14"</t>
  </si>
  <si>
    <t>SUMINISTRO DE PORTAFLANCLE 14"</t>
  </si>
  <si>
    <t>SUMINISTRO DE FLANCHE 14"</t>
  </si>
  <si>
    <t xml:space="preserve">SUMINISTRO DE CODOS POLIETILENO 22,5° TOPE 14" PN 10 </t>
  </si>
  <si>
    <t>SUMINISTRO TEE HDext  ExExB D 14"x3"</t>
  </si>
  <si>
    <t>SUMINISTRO DE UNIÓN UNIVERSAL HD, RANGO ALTO D 14"</t>
  </si>
  <si>
    <t>CORTE DE PAVIMENTO RIGIDO</t>
  </si>
  <si>
    <t>Demolición de pavimento flexible o rigido, incluye retiro</t>
  </si>
  <si>
    <t>OBRA CIVIL COMPLEMENTARIA</t>
  </si>
  <si>
    <t>Sub-base granular mopt compactada en capas de 10 cm, E= 0.20 M</t>
  </si>
  <si>
    <t>Contrucción pavimento rigido 3000 psi E=0,20 Incluye refuerzo y juntas.</t>
  </si>
  <si>
    <t>SUMINISTRO NIPLE PASA MURO 14"</t>
  </si>
  <si>
    <t>DEMOLICIÓN DE MUROS EN MAMPOSTERÍA</t>
  </si>
  <si>
    <t>INSTALACIÓN NIPLE PASA MURO 14"</t>
  </si>
  <si>
    <t>SEGURIDAD INDUSTRIAL</t>
  </si>
  <si>
    <t>INSTALACION DE VÁLVULA VENTOSA D=3"</t>
  </si>
  <si>
    <t xml:space="preserve">EMPOTRAMIENTO Y ANCLAJE EN CONCRETO SIMPLE 3000 PSI PARA TUBERÍAS </t>
  </si>
  <si>
    <t>LÍNEA DE IMPULSIÓN Y LINEA DE DESAGÜE</t>
  </si>
  <si>
    <t>AMBIENTAL</t>
  </si>
  <si>
    <t>SOCIAL</t>
  </si>
  <si>
    <t>INDUSTRIAL</t>
  </si>
  <si>
    <t>LINEA IMP</t>
  </si>
  <si>
    <t>PTAP</t>
  </si>
  <si>
    <t>EQUIP POZO</t>
  </si>
  <si>
    <t>EQUIP POZO2</t>
  </si>
  <si>
    <t>CONST CASETA OPE N°1</t>
  </si>
  <si>
    <t>CONST CASETA OPE N°2</t>
  </si>
  <si>
    <t>LINEA ELECTRICA 1</t>
  </si>
  <si>
    <t>LINEA ELECTRICA 2</t>
  </si>
  <si>
    <t>CONST CASETA</t>
  </si>
  <si>
    <t>EMPALMES</t>
  </si>
  <si>
    <t>INSTALACIÓN DE TUBERIA DE POLIETILENO 14¨ PN 6 RDE 26</t>
  </si>
  <si>
    <t>SUMINISTRO DE TUBERIA DE POLIETILENO 14¨ PN 6 RDE 26</t>
  </si>
  <si>
    <t>EQUIPAMIENTO POZO DE BOMBEO 1 UBICADO EN LA  PTAP</t>
  </si>
  <si>
    <t>SUMINISTRO E INSTALACIÓN DE TABLERO DE CONTROL EN COFRE METÁLICO DE 800X1800  X  500  mm  NEMA  4          ARRANCADOR CON VARIADOR DE VELOCIDAD    PARA MOTOR SUMERGIBLE 100HP X 152  AMP,  440V, SELECTOR DE TRES VELOCIDADES, POTENCIOMETRO,   PARADA DE EMERGENCIA,  SUPRESOR  DE PICOS, BARRAJE DE NEUTRO Y TIERRA     DOBLE VENTILACIÓN FORZADA, TERMOSTATO, CONTROL DE NIVEL,  BREAKE  PRINCIPAL   DE 3 X 160 - 200  AMP, GE, CABLEADO Y MARQUILLADO.</t>
  </si>
  <si>
    <t>TUBO PVC PRESION 1" X 3 M C/U  L= 20 M  CON ADAPTADORES ROSCADOS PARA SONDA DE NIVEL.</t>
  </si>
  <si>
    <t>CABLE ENCAUCHETADO REDONDO 2 X 16 PARA ELECTRODOS DEL CONTROL DE NIVEL, CON 10 M DISPONIBLES FUERA DEL POZO.</t>
  </si>
  <si>
    <t>VALVULA DE BOLA  2" PARA VENTOSA R X R</t>
  </si>
  <si>
    <t>UNION ACOPLE UNIVERSAL 8" RI</t>
  </si>
  <si>
    <t>MEDIDOR  ELECTROMAGNETICO TIPO CARRETE   8" B X B, INLCUYE CONTRABRIDAS, EMPAQUES Y TORNILLERIA</t>
  </si>
  <si>
    <t>BATALLÓN CARTAGENA POZO N°2 - MUNICIPIO DE RIOHACHA</t>
  </si>
  <si>
    <t>SAMUEL BAQUERO QUINTERO</t>
  </si>
  <si>
    <t>Montajes Electromecánico, Redes de Transmisión Eléctrica</t>
  </si>
  <si>
    <t>Refrigeración. Mantenimiento y Suministros en General</t>
  </si>
  <si>
    <t>NIT: 17320215-1</t>
  </si>
  <si>
    <t>Calle 21 Nº 15-175 – TELEFAX: (5) 7273628 – Celular 311-4076225</t>
  </si>
  <si>
    <t>Riohacha – La Guajira</t>
  </si>
  <si>
    <t>CUADRO DE OFERTA</t>
  </si>
  <si>
    <t xml:space="preserve">TRABAJOS DE ELÉCTRICOS EN INSTALACIONES DE COMUNA SENA POZO N°1 EN EL MUNICIPIO DE RIOHACHA DEPARTAMENTO DE LA GUAJIRA </t>
  </si>
  <si>
    <t>Trazado y replanteo de poste</t>
  </si>
  <si>
    <t>Red primaria a 13.2 Kv, en tres (3) cables Acsr Nº 1/0, Incluye riega, montaje, tensionado y amarre</t>
  </si>
  <si>
    <t>Descargadores polimerico de sobretensión de 12 KV, 10 KA según (LA 810 de CODENSA)</t>
  </si>
  <si>
    <t xml:space="preserve">Tubo emt de 3"x 6m </t>
  </si>
  <si>
    <t xml:space="preserve">Suministro e instalación de cruceta metalica auto soportada de 2,4 mts </t>
  </si>
  <si>
    <t>Medidor trifasico trifilar KWH Incluye, tc,tp,  barraje, caja y herrajes para su instalación</t>
  </si>
  <si>
    <t>Puesta a tierra tipo maya subestación electrica</t>
  </si>
  <si>
    <t>JUEGO DE PRE MOLDEADO TIPO EXTERIOR CABLE XLPE MV-90 -15KV - 1/0 AWG</t>
  </si>
  <si>
    <t>Transformador trifásico 15 kva tipo baja baja de 440/227 v</t>
  </si>
  <si>
    <t>Planta generadora de energia electrica de 456KVA/365 KW servicio Stand-By efectivos 440-220 voltios</t>
  </si>
  <si>
    <t>Acometida por carcamo en 3 cables de cobre forrado THHN # 350 kcmil</t>
  </si>
  <si>
    <t>Acometida subterránea en 5 cables de cobre forrado THHN # 3/0 con tubo conduit pvc de 3"</t>
  </si>
  <si>
    <t>Acometida subterránea en 4 cables de cobre forrado THHN # 1/0 con tubo conduit pvc de 3"</t>
  </si>
  <si>
    <t>Acometida subterránea en 4 cables de cobre forrado THHN # 2 con tubo conduit pvc de 2"</t>
  </si>
  <si>
    <t>Acometida subterránea en 5 cables de cobre forrado THHN # 2 con tubo conduit pvc de 2"</t>
  </si>
  <si>
    <t>Acometida subterránea en 5 cables de cobre forrado THHN # 4 con tubo conduit pvc de 2"</t>
  </si>
  <si>
    <t>Acometida subterránea en 4 cables de cobre forrado THHN # 6 con tubo conduit pvc de 1 1/2"</t>
  </si>
  <si>
    <t>Acometida subterránea en 4 cables de cobre forrado THHN # 10 con tubo conduit pvc de 1"</t>
  </si>
  <si>
    <t>Acometida subterránea en 20 cables de cobre forrado THHN # 12 con tubo conduit pvc de 2"</t>
  </si>
  <si>
    <t>Acometida subterránea en 2 cables de cobre forrado THHN # 16 con tubo conduit pvc de 3/4"</t>
  </si>
  <si>
    <r>
      <t xml:space="preserve">Gabinete metálico, construido en lámina Cold Rolled calibre No.16; tipo auto soportado; con acabado final color gris claro. llevará barraje trifásico de 1000 amp, barraje para neutro, barraje para tierra, interruptores automáticos regulables a 600 voltios asi; </t>
    </r>
    <r>
      <rPr>
        <sz val="10"/>
        <color indexed="30"/>
        <rFont val="Arial Narrow"/>
        <family val="2"/>
      </rPr>
      <t>totalizador de 3 x 1000 Amp</t>
    </r>
    <r>
      <rPr>
        <sz val="10"/>
        <rFont val="Arial Narrow"/>
        <family val="2"/>
      </rPr>
      <t>. Icc mínimo 25 KA, 1 de 3x 400, 2 de 3x 225, 1 de 3x100, 1 3X80 y espacio para 2 reservas</t>
    </r>
  </si>
  <si>
    <r>
      <t xml:space="preserve">Gabinete metálico, construido en lámina Cold Rolled calibre No.16; tipo auto soportado; con acabado final color gris claro. llevará barraje trifásico de 400 amp, barraje para neutro, barraje para tierra, interruptores automáticos regulables a 600 voltios así; </t>
    </r>
    <r>
      <rPr>
        <sz val="10"/>
        <color indexed="30"/>
        <rFont val="Arial Narrow"/>
        <family val="2"/>
      </rPr>
      <t>totalizador de 3x 400 Amp</t>
    </r>
    <r>
      <rPr>
        <sz val="10"/>
        <rFont val="Arial Narrow"/>
        <family val="2"/>
      </rPr>
      <t>. Icc mínimo 25 KA, 1 de 3x200, 1 de 3x125, 3 de 3x30, 2 de 3x20 y espacio para 2 reservas</t>
    </r>
  </si>
  <si>
    <r>
      <t xml:space="preserve">Gabinete metálico, construido en lámina Cold Rolled calibre No.16; tipo auto soportado; con acabado final color gris claro. llevará barraje trifásico de 300 amp, barraje para neutro, barraje para tierra, interruptores automáticos regulables a 600 voltios así; </t>
    </r>
    <r>
      <rPr>
        <sz val="10"/>
        <color indexed="30"/>
        <rFont val="Arial Narrow"/>
        <family val="2"/>
      </rPr>
      <t>totalizador de 3x 225 Amp</t>
    </r>
    <r>
      <rPr>
        <sz val="10"/>
        <rFont val="Arial Narrow"/>
        <family val="2"/>
      </rPr>
      <t>. Icc mínimo 25 KA, 1 de 3x175, 1de 3x70, y espacio para 42reservas</t>
    </r>
  </si>
  <si>
    <t>Suministro e instalación de interruptor enchufable de 20 amp</t>
  </si>
  <si>
    <t>Salida luces 120V</t>
  </si>
  <si>
    <t>Suministro e instalación de luminaria de 250w x 220 v -  luz METAL HALIDE, de marca reconocida y de buena calidad, incluye bombillo, cofre, alineación y herrajes para instalación.</t>
  </si>
  <si>
    <t>Luminaria fluorescente T.8 de 2x32 W - 120 Volt incluye montaje y conexión</t>
  </si>
  <si>
    <t>ADMINISTRACIÓN 5%</t>
  </si>
  <si>
    <t>IMPREVISTO 5%</t>
  </si>
  <si>
    <t>UTILIDADES 5%</t>
  </si>
  <si>
    <t>COSTO TOTAL</t>
  </si>
  <si>
    <t>INFORMACIÓN GENERAL</t>
  </si>
  <si>
    <t>ELABORÓ</t>
  </si>
  <si>
    <t>ADM (A)</t>
  </si>
  <si>
    <t>IMPREV (I)</t>
  </si>
  <si>
    <t>REVISÓ</t>
  </si>
  <si>
    <t>MVCT</t>
  </si>
  <si>
    <t>TOTAL + INTERVENTORÍA</t>
  </si>
  <si>
    <t xml:space="preserve">             ATENTAMENTE</t>
  </si>
  <si>
    <t xml:space="preserve">             SAMUEL BAQUERO QUINTERO</t>
  </si>
  <si>
    <t xml:space="preserve">             CC17320125 de V/icio</t>
  </si>
  <si>
    <t xml:space="preserve">TRABAJOS DE ELÉCTRICOS EN INSTALACIONES DE COMUNA SENA POZO N°2 EN EL MUNICIPIO DE RIOHACHA DEPARTAMENTO DE LA GUAJIRA </t>
  </si>
  <si>
    <t>Transformador trifásico tipo poste de112.5 kva 13.2 kv - 440 v</t>
  </si>
  <si>
    <t>Transformador trifásico 5 kva tipo baja baja de 440/227 v</t>
  </si>
  <si>
    <t>Planta generadora de energia electrica de 125 kva/100kw 440/220v</t>
  </si>
  <si>
    <t>Transferencia automatica por contactores de 250 amp en cofre</t>
  </si>
  <si>
    <t>Acometida subterránea en 8 cables de cobre forrado THHN # 2/0 con tubo conduit pvc de 3"</t>
  </si>
  <si>
    <r>
      <t xml:space="preserve">Gabinete metálico, construido en lámina Cold Rolled calibre No.16; tipo auto soportado; con acabado final color gris claro. llevará barraje trifásico de 300 amp, barraje para neutro, barraje para tierra, interruptores automáticos regulables a 600 voltios así; </t>
    </r>
    <r>
      <rPr>
        <sz val="10"/>
        <color indexed="30"/>
        <rFont val="Arial Narrow"/>
        <family val="2"/>
      </rPr>
      <t>totalizador de 3x 225 Amp</t>
    </r>
    <r>
      <rPr>
        <sz val="10"/>
        <rFont val="Arial Narrow"/>
        <family val="2"/>
      </rPr>
      <t>. Icc mínimo 25 KA, 1 de 3x175, 1de 3x70, y espacio para 4 reservas</t>
    </r>
  </si>
  <si>
    <t>EQUIPAMIENTO POZO DE BOMBEO 2 UBICADO EN LA  PTAP</t>
  </si>
  <si>
    <t>COMPONENTE SOCIAL</t>
  </si>
  <si>
    <t>COMPONENTE AMBIENTAL</t>
  </si>
  <si>
    <t>SUMINISTRO DE ACCESORIOS DE EMPALME</t>
  </si>
  <si>
    <t>PRESUPUESTO DE SEGURIDAD Y SALUD EN EL TRABAJO</t>
  </si>
  <si>
    <t>PARA POZO PROFUNDO SENA INDUSTRIAL  MUNICIPIO DE RIOHACHA</t>
  </si>
  <si>
    <t>ITEM</t>
  </si>
  <si>
    <t>Componentes</t>
  </si>
  <si>
    <t>Requerimientos</t>
  </si>
  <si>
    <t>Cantidad</t>
  </si>
  <si>
    <t>Valor Unitario</t>
  </si>
  <si>
    <t>Valor Total</t>
  </si>
  <si>
    <t>Dotacion y Elementos de Proteccion Personal</t>
  </si>
  <si>
    <t>Primeros Auxilios</t>
  </si>
  <si>
    <t xml:space="preserve">Botiquín                                                                             </t>
  </si>
  <si>
    <t>1 Camilla para transporte de personal lesionado o herido.</t>
  </si>
  <si>
    <t>Extintores</t>
  </si>
  <si>
    <t xml:space="preserve"> Extintores multiproposito (20 lb)</t>
  </si>
  <si>
    <t>Protector Auditivo  Tipo copa</t>
  </si>
  <si>
    <t>Barbuquejos</t>
  </si>
  <si>
    <t>Cinturón Sacro Lumbar elástico y con Velcro</t>
  </si>
  <si>
    <t>Se entregara a cada trabajador un cinturon para esfuerzos, cantidad proyectada para 25 trabajadores</t>
  </si>
  <si>
    <t>Chaleco Reflectivo</t>
  </si>
  <si>
    <t>Arnes de seguridad,Eslinga  en YE con amortiguador de impacto. Eslinga de posicionamiento.</t>
  </si>
  <si>
    <t>Se asigna 3 arne y eslingas  para el frente de trabajo.</t>
  </si>
  <si>
    <t>punto de hidratacion</t>
  </si>
  <si>
    <t>se instalara un punto de higratacion</t>
  </si>
  <si>
    <t>Sub Total dotacion y Elementos de Proteccion Personal iva incluido</t>
  </si>
  <si>
    <t>Señalización e implementos de seguridad</t>
  </si>
  <si>
    <t>Cinta de señalización “PELIGRO” - "NO PASE" Rollo x 500 m</t>
  </si>
  <si>
    <t xml:space="preserve">Se emplearan  rollos de Cinta según los metros requeridos en cada  frente de trabajo. Se utilizará a lo largo y ancho de  la obra,  o según la necesidad (7 rollos mensuales), se estima esta cantidad teniendo en cuenta el daño y perdida de  un 20% de este material. </t>
  </si>
  <si>
    <t xml:space="preserve">Tubo Señalizador (Colombinas) </t>
  </si>
  <si>
    <t>Estos seran empleados  durante todo el año.</t>
  </si>
  <si>
    <t>Señalizacion de transito</t>
  </si>
  <si>
    <t>Sera de carácter obligatorio contar minimo con (12) señales preventivas,  las principales a utilizar corresponden a "hombres trabajando", " Via Cerrada"; y las demas que se consideren necesarias.</t>
  </si>
  <si>
    <t>Se implementara barrera preventivas cuando aya sanjas y excavaciones</t>
  </si>
  <si>
    <t>Señalizacion Preventiva o pictogramas</t>
  </si>
  <si>
    <t>se implementaran en toda la obra señalizaciones identificando los riesgos y peligros.</t>
  </si>
  <si>
    <t>Sub Total Señalizacion e implementos de seguridad iva incluido</t>
  </si>
  <si>
    <t>SUBTOTAL  COMPONENTES</t>
  </si>
  <si>
    <t>GRAN TOTAL GESTION AMBIENTAL,SEGURIDAD INDUSTRIAL, SALUD OCUPACIONAL, SEÑALIZACION</t>
  </si>
  <si>
    <t xml:space="preserve">VALOR TOTAL </t>
  </si>
  <si>
    <t>% COMPONENTE GESTION AMBIENTAL,SEGURIDAD, SALUD OCUPACIONAL,SEÑALIZACION EN RELACIÒN CON EL VALOR TOTAL DEL CONTRATO (APROXIMADO)</t>
  </si>
  <si>
    <t>PRESUPUESTO DE GESTIÓN AMBIENTAL</t>
  </si>
  <si>
    <t>SENA INDUSTRIAL Y BATALLÓN CARTAGENA</t>
  </si>
  <si>
    <t>Componente</t>
  </si>
  <si>
    <t>Actividad</t>
  </si>
  <si>
    <t>Inspector Ambiental o Coordinador de Gestión Ambiental</t>
  </si>
  <si>
    <t>Ingeniero de Apoyo Ambiental</t>
  </si>
  <si>
    <t>Profesional Universitario o Técnico para prestar el apoyo en el desarrollo de las actividades de apoyo ambiental  (12 meses)</t>
  </si>
  <si>
    <t>Aprovechamiento Forestal, manejo de cobertura vegetal</t>
  </si>
  <si>
    <t>La remoción de los diferentes estratos vegetativos y orgánicos presentes en áreas donde se instalarán las obras y la disposición de estériles y escombro implican la remoción de dichos estratos. Alteración de las propiedades físicas y químicas del suelo debido a la compactación, nivelación con bulldozer, paso contínuo de vehículos y operarios.</t>
  </si>
  <si>
    <t>manejo de material particulado, control de emisiones</t>
  </si>
  <si>
    <t>Implementación de medidas de control para el manejo de emisiones productos de los vehículos y equipos utilizados al igual que las emisiones de polvo, mantenimiento preventivo de los equipos, garantizando buen estado para generar la menor emisión de contaminantes</t>
  </si>
  <si>
    <t>Manejo de residuos</t>
  </si>
  <si>
    <t>Manejar adecuado  de los residuos sólidos, generados durante la construcción del proyecto , a fin de impedir que se afecten los recursos geosféricos, atmosféricos, paisajísticos y socioeconómicos</t>
  </si>
  <si>
    <t>Elaboracion  e implemetacion del Programa de Gestión Ambiental, Plan de Contingencia y Mitigación de daños ambientales ocasionados durante la ejecución y  operación .</t>
  </si>
  <si>
    <t xml:space="preserve"> Documento que contemple actividades de prevención , mitigación de daños ambientales, matriz de impactos ambientales.</t>
  </si>
  <si>
    <t>PRESUPUESTO DE COMPONENTE SOCIAL</t>
  </si>
  <si>
    <t>Difundir  licencias, 
permisos y otros trámites</t>
  </si>
  <si>
    <t>Acciones informativas (conversatorios, charlas)  con líderes y organizaciones</t>
  </si>
  <si>
    <t>Componente Social</t>
  </si>
  <si>
    <t>Diseño, Implementación y Evaluación del  Plan de Gestión De Obras</t>
  </si>
  <si>
    <t>Acciones informativas de inicio de obra</t>
  </si>
  <si>
    <t>Acciones informativas de  finalización de obra</t>
  </si>
  <si>
    <t>Publicar cuña radial o escrita (periódico) en un medio de comunicación municipal</t>
  </si>
  <si>
    <t>Informar las rutas de desvió y cierre de vías</t>
  </si>
  <si>
    <t xml:space="preserve">Pasacalles  en tela, durante todo el contrato. </t>
  </si>
  <si>
    <t>Diseñar y reproducir herramientas pedagógicas para apoyar capacitación en cultura del agua</t>
  </si>
  <si>
    <t>Herramientas  pedagógicas para contratos  iguales o inferiores a doce (12) meses</t>
  </si>
  <si>
    <t>INSTALACIÓN DE CODOS POLIETILENO 90° TOPE 14" PN 6</t>
  </si>
  <si>
    <t>INSTALACIÓN DE TUBERÍA PVC 8" RDE 21</t>
  </si>
  <si>
    <t>INSTALACIÓN DE CODOS PVC 90° TOPE 8"</t>
  </si>
  <si>
    <t xml:space="preserve">INSTALACIÓN DE CODOS POLIETILENO 45" TOPE 14" PN 10 </t>
  </si>
  <si>
    <t xml:space="preserve">INSTALACIÓN DE CODOS PVC 45° TOPE 8" </t>
  </si>
  <si>
    <t>ESTRUCTURA DE DESCARGA EN GAVIONES</t>
  </si>
  <si>
    <t xml:space="preserve">SUMINISTRO DE CODOS PVC 45° TOPE 8" </t>
  </si>
  <si>
    <t>CONSTRUCCION CASETA PTAP</t>
  </si>
  <si>
    <t>CONCRETOS</t>
  </si>
  <si>
    <t>Viga de 0,5*0,4 en concreto ciclopeo 1:2:3; 70% y 30% piedra</t>
  </si>
  <si>
    <t>Concreto clase I, tipo A1,S1,para viga de cimentación 0,3*0,3 m. 3000  psi</t>
  </si>
  <si>
    <t>Concreto clase I, tipo A1, S1, para zapatas de 0,7*0,7*0,3 3000  psi</t>
  </si>
  <si>
    <t>Concreto clase I, Tipo A2, S2Para columnas 0,25*0,25 3000  psi</t>
  </si>
  <si>
    <t xml:space="preserve">Concreto clase II, tipo S2 ,plantilla e=0,4 piso interno caseta ccto 3000 psi con concremalla Q5 </t>
  </si>
  <si>
    <t>Concreto clase I, tipo S2, macizo de anclaje motores  (base de bombas) 1,0*2,2*1,1 ccto 4000  psi</t>
  </si>
  <si>
    <t>Concreto clase I, tipo A2, S2,para viga de amarre y dinteles 0,25*0,2 m. d=1/2" e=3/8" c/20</t>
  </si>
  <si>
    <t>Borde goteras en concreto</t>
  </si>
  <si>
    <t xml:space="preserve">Hierro figurado y armado de 60000 PSI </t>
  </si>
  <si>
    <t>Muro en mampostería bloque de arcilla recosida macizo 0,10 * 0,20 * 0,40 de primera calidad. Espesor de muro=0,25</t>
  </si>
  <si>
    <t xml:space="preserve">Pañete 1:4 e=0,02m </t>
  </si>
  <si>
    <t>calados tipo persiana</t>
  </si>
  <si>
    <t xml:space="preserve">Estuco y pintura muros, columnas y vigas </t>
  </si>
  <si>
    <t>Puerta principal con marco, de doble chapa y doble ala de 3,0*2,5 m en lamina de acero cal 18 con dos pasadores para candado, pintada con anticorrosivo y pintura de aceite (suministro e instalación)</t>
  </si>
  <si>
    <t>Puerta con marco, de doble chapa de 1,2*2,05 m en lamina de acero cal 18, pintada con anticorrosivo y pintura de aceite (suministro e instalación)</t>
  </si>
  <si>
    <t>DE ACUERDO A PLANOOS</t>
  </si>
  <si>
    <t xml:space="preserve">Portón Corredizo , de 3,0x3,0 m en lamina de acero cal 18, pintada con anticorrosivo y pintura de aceite (suministro e instalación). Incluye sistema apertura electrico con motor </t>
  </si>
  <si>
    <t xml:space="preserve">Portón Corredizo , de 5,0x3,0 m en lamina de acero cal 18, pintada con anticorrosivo y pintura de aceite (suministro e instalación). Incluye sistema apertura electrico con motor </t>
  </si>
  <si>
    <t>Suministro de piso en tablón de gres anti-resbalante</t>
  </si>
  <si>
    <t>Suministro e instalacion Cubierta en lamina, a un agua de acuerdo con los detalles del plano</t>
  </si>
  <si>
    <t>Concreto clase I, tipo A2, S2, para apoyo de tablero de arrancador y operaciones  de los motores  e =0.3 m * 0.9 m * 2,5 m 3000  psi</t>
  </si>
  <si>
    <t>Bajante de aguas lluvias</t>
  </si>
  <si>
    <t>Canales aguas lluvias</t>
  </si>
  <si>
    <t>Suministro e instalación juego sanitario</t>
  </si>
  <si>
    <t>Puntos hidrosanitarios (Incluye instalaciones hidrosanitarias, tuberias, accesorios.)</t>
  </si>
  <si>
    <t>Suministro e instalación Poza séptica</t>
  </si>
  <si>
    <t>Suministro e instalación Enchapes Muros para baños</t>
  </si>
  <si>
    <t>1,1,28</t>
  </si>
  <si>
    <t>Suministro e instalación Enchapes pisos para baños 20X20</t>
  </si>
  <si>
    <t>1,1,29</t>
  </si>
  <si>
    <t>Suministro e instalación ventanas marco aluminio blanco</t>
  </si>
  <si>
    <t>1,1,30</t>
  </si>
  <si>
    <t>Suministro e instalación A/A mini split de 12000 btu</t>
  </si>
  <si>
    <t>1,1,31</t>
  </si>
  <si>
    <t xml:space="preserve">Cerramiento perimetral de 2.40 metros de altura, en malla galvanizada eslabonada, con ojos de 2" x 2", con tres hilos de alambre de púas en la parte superior, postería en tubos de hg de 2", h = 3,0 metros cada 2,5 metros, muro perimetral inferior de h= 0,60 metros, en mampostería, pañetado en ambas caras. </t>
  </si>
  <si>
    <t>1,1,32</t>
  </si>
  <si>
    <t>Suministro e instalacion Porton en tuberia galvanizada de 2" con malla galvanizada eslabonada de 2"*2" h= 2,5*5 en dos alas. Anclado a tuberia de acero de 4"</t>
  </si>
  <si>
    <t>1,1,33</t>
  </si>
  <si>
    <t>Suminstro e instalada grava de 2" piso</t>
  </si>
  <si>
    <t>TRABAJOS PRELIMINARES</t>
  </si>
  <si>
    <t>1,2,1</t>
  </si>
  <si>
    <t>Localización y replanteo de las estructuras, de la planta, tuberias y desagues</t>
  </si>
  <si>
    <t>1,2,2</t>
  </si>
  <si>
    <t>Descapote y limpieza del área para la const. de las estructuras de la planta</t>
  </si>
  <si>
    <t>EXCAVACIONES Y RELLENOS</t>
  </si>
  <si>
    <t>1,3,2</t>
  </si>
  <si>
    <t>1,3,3</t>
  </si>
  <si>
    <t>relleno en material granular e= 0,20 mt  compactado como base de la estructura</t>
  </si>
  <si>
    <t>1,3,5</t>
  </si>
  <si>
    <t>relleno compactado al 80% del proctor 
modificado, con material de excavación, compactado en capas de 30 cm. alrededor de las estructuras (+1,0 mt de ancho) hasta el nivel del terreno natural, relleno tipo 4</t>
  </si>
  <si>
    <t>SENA INDUSTRIAL - MUNICIPIO DE RIOHACHA</t>
  </si>
  <si>
    <t>MO CALIFICADA</t>
  </si>
  <si>
    <t>MO NO CALIFICADA</t>
  </si>
  <si>
    <t>TRANSPORTE</t>
  </si>
  <si>
    <t>MAQ Y EQUIP</t>
  </si>
  <si>
    <t xml:space="preserve">iva </t>
  </si>
  <si>
    <t>Profesional Universitario con amplia experiencia en gestión ambiental por la Duracion del Proyecto (12 meses)</t>
  </si>
  <si>
    <t>Cuatro (4) para contratos entre 7 y 12 meses</t>
  </si>
  <si>
    <t>Examenes Ocupacionales</t>
  </si>
  <si>
    <t>Examenes medicos ocupacionales de ingreso periodico y retiro</t>
  </si>
  <si>
    <t>Inspector en seguridad y salud en el trabajo</t>
  </si>
  <si>
    <t>Supervisión condiciones y espacios donde se realizan las acrividades de apoyo al profesional a cargo.</t>
  </si>
  <si>
    <t>Camara Fotograficas</t>
  </si>
  <si>
    <t>Elementos para el registro fotografico del proceso de seguridad y salud en el trabajo.</t>
  </si>
  <si>
    <t>Barreras preventivas de seguridad tipo maleta</t>
  </si>
  <si>
    <t>Barreras preventivas de seguridad tipo barricadas</t>
  </si>
  <si>
    <t>Se implementaran barreras preventivas cuando haya sanjas y excavaciones</t>
  </si>
  <si>
    <t>Se entrega 1 cada 6 meses a trabajadores que realicen trabajos en alturas, cantidad proyectada para 15 trabajores.</t>
  </si>
  <si>
    <t>Se asignara un chaleco refletivo  para cada trabajador cada 6 meses, cantidad proyectada para 30 trabajadores</t>
  </si>
  <si>
    <t>INSTALACIÓN DE ACCESORIOS DE EMPALMES</t>
  </si>
  <si>
    <t>JUEGO DE PRE MOLDEADO TIPO INTERIOR CABLE XLPE MV-90 -15KV - 1/0 AWG</t>
  </si>
  <si>
    <t>Seccionador de operación bajo carga tripolar de uso interior referencias gav con fusibles tipo HH de 50 amperios instalados en celdas construidos en laminas cold rolled calibre N° 16; tipo autosoportado; con acabado final color gris.</t>
  </si>
  <si>
    <t>Celda para transformador de 400 kva construidos en laminas cold rolled calibre N° 16; tipo autosoportado; con acabado final color gris</t>
  </si>
  <si>
    <t xml:space="preserve">Transformador TIPO SECO clase H con potencia  400 kva 13200 kv 440/257 v </t>
  </si>
  <si>
    <t>Transferencia automatica por interruptores de 900 amp en cofre</t>
  </si>
  <si>
    <t>Acometida por carcamo en 12 cables de cobre forrado THHN # 350 kcmil</t>
  </si>
  <si>
    <t>Acometida subterránea en 8 cables de cobre forrado THHN # 1/0 con tubo conduit pvc de 3"</t>
  </si>
  <si>
    <t>Luminaria para aplique con bombillo ahorrador de 25 W - 120 Volt incluye montaje y conexión</t>
  </si>
  <si>
    <t>Pararrayos ionizante; radio minimo de cubrimiento 105 metros montado en mastil de nueve (9) metros  con una puesa a tierra compuesta de tres varilla de cobre de 5/8 X 2.4 mtr, con bajante de cobre desnudo # 1/0, interconectadas entre si al grupo de medida en cable de cobre desnudo # 2/0</t>
  </si>
  <si>
    <t>CERRAMIENTO POZO DE BOMBEO</t>
  </si>
  <si>
    <t>SUMINISTRO DE CODOS POLIETILENO 90° TOPE 14" PN 10</t>
  </si>
  <si>
    <t>SUMINISTRO DE TUBERÍA PVC 8" RDE 32,5</t>
  </si>
  <si>
    <t xml:space="preserve">SUMINISTRO DE CODOS 8" PVC 90° RDE 21 </t>
  </si>
  <si>
    <t xml:space="preserve">SUMINISTRO DE CODOS POLIETILENO 45° TOPE 14" PN 10 </t>
  </si>
  <si>
    <t>FILTRO DE SALIDA DV/DT X 160 AMP  FRANKLIN ELECTRIC</t>
  </si>
  <si>
    <t>CABLE SUMERGIBLE PLANO ENCAUCHETADO DE POTENCIA THN-2 / 3 X # 6 AWG, CON 10 METS DISPONIUBLE X LINEA FUERA DEL POZO</t>
  </si>
  <si>
    <t>CABLE SUMEGIBLE PLANO ENCAUCHETADO DE POTENCIA THN-2 / 3 X # 6 AWG, CON 10 METS DISPONIUBLE X LINEA FUERA DEL POZO</t>
  </si>
  <si>
    <t xml:space="preserve">CABLE MONOPOLAR DESNUDO THHN-2/ # 6 AWG PARA PUESTA A TIERRA CON 10 MTS DISPONIBLES FUERA DEL POZO </t>
  </si>
  <si>
    <t>SISTEMA DE PUESTA A TIERRA COMPUESTO POR CODUCTOR CAL 2 DESNUDO, VARILLA DE COBRE, SOLDADURA EXOTERMICA, REPOSICION DE SUELO CON HIDROSOLTA, CAJILLA YBTAPA PVC</t>
  </si>
  <si>
    <t>COLUMNA Y CABEZAL DE DESCARGA</t>
  </si>
  <si>
    <t>2.0.1</t>
  </si>
  <si>
    <t>2.0.2</t>
  </si>
  <si>
    <t>SUMINISTRO, TRANSPORTE E INSTALACIÓN  TUBERÍA ACERO AL CARBON SCH 40 SIN COSTURA X 6" DIAMETRO, X  6 MTRS PARA DESCARGA VERTICAL</t>
  </si>
  <si>
    <t>2.0.3</t>
  </si>
  <si>
    <t>NIPLES DE ACERO 6" X  200 CM  BXB.</t>
  </si>
  <si>
    <t>2.0.4</t>
  </si>
  <si>
    <t>NIPLES DE ACERO 6" X 100 CM  BXB.</t>
  </si>
  <si>
    <t>2.0.5</t>
  </si>
  <si>
    <t>NIPLES DE ACERO 6" X  50 CM  BXB.</t>
  </si>
  <si>
    <t>2.0.6</t>
  </si>
  <si>
    <t>NIPLES DE ACERO 6" X 20 CM  BXB.</t>
  </si>
  <si>
    <t>2.0.7</t>
  </si>
  <si>
    <t>CODOS 6" X 45 ACERO INOXIDABLE Ó HD  SCH 40 PN 10 B X B.</t>
  </si>
  <si>
    <t>2.0.8</t>
  </si>
  <si>
    <t>TEE 6" X 6"  ACERO INOXIDABLE SCH 40 Ó  HD  PN 10 B X B. INCLUYE EMPAQUES Y TORNILLERIA</t>
  </si>
  <si>
    <t>2.0.9</t>
  </si>
  <si>
    <t>BRIDA TIPO SLIP ON PARA SOLDAR 6" PN 10 ACERO INOXIDABLE O HD , INLCUYE  EMPAQUES Y TORNILLERIA</t>
  </si>
  <si>
    <t>2.1.0</t>
  </si>
  <si>
    <t xml:space="preserve">VALVULA DE ADMISION Y EXPULSIÓN DE AIRE (VENTOSA) PN 10 HD CAMARA  DOBLE ACCION MULTIPLE 2"  ROSCA. </t>
  </si>
  <si>
    <t>2.1.1</t>
  </si>
  <si>
    <t xml:space="preserve">VALVULA  CHEQUE HD  6" B X B, </t>
  </si>
  <si>
    <t>2.1.2</t>
  </si>
  <si>
    <t>VALVULA DE COMPUERTA HD 6" SELLO BRONCE  VASTAGO NO ASCENDENTE B X B, INCLUYE  EMPAQUES Y TORNILLERIA</t>
  </si>
  <si>
    <t>2.1.3</t>
  </si>
  <si>
    <t>2.1.4</t>
  </si>
  <si>
    <t>ROSCADO DE TUBERIA 6"</t>
  </si>
  <si>
    <t>2.1.5</t>
  </si>
  <si>
    <t>UNION ROSCA EN ACERO 6"</t>
  </si>
  <si>
    <t>2.1.6</t>
  </si>
  <si>
    <t>TORNILLO, ARANDELAS, EMPAQUES PARA BRIDA</t>
  </si>
  <si>
    <t>JUEGO</t>
  </si>
  <si>
    <t>2.1.7</t>
  </si>
  <si>
    <t>SOPORTE EN ACERO 6" X 1,5 M CON SEMIABRAZADERAS PINTADAS ANTICORROSIVA Y PINTURA DE ACEITE AZUL ENPOTRADOS EN CONCRETO PARA LINEA DE DESCARGA</t>
  </si>
  <si>
    <t>2.1.8</t>
  </si>
  <si>
    <t>TAPA FLANCHE CIRCULAR EN LAMINA DE ACERO 11"  ESPESOR 1" CON ORIFICIO CIRCULAR CONCENTRICO DE  6" .</t>
  </si>
  <si>
    <t>2.1.9</t>
  </si>
  <si>
    <t>BOTELLA ROSCA ESPECIL 6" BUTREX  POR ROSCA DE LA TUBERIA</t>
  </si>
  <si>
    <t>2.2.0</t>
  </si>
  <si>
    <t>MONTAJE MECÁNICO Y ELECTRICO, COLUMNA Y EQUIPO DE BOMBE</t>
  </si>
  <si>
    <t>2.2.1</t>
  </si>
  <si>
    <t>SUMINISTRO, TRANSPORTE E INSTALACION CODOS 45 X  150  MM, PEAD</t>
  </si>
  <si>
    <t>2.2.2</t>
  </si>
  <si>
    <t>SUMINISTRO TRANSPORTE E INSTALACIÓN DE REDUCCIÓN HD 8" X 6, BXB  PARA COLUMNA DE DESCARGA HORIZONTAL</t>
  </si>
  <si>
    <t>2.2.3</t>
  </si>
  <si>
    <t>2.2.4</t>
  </si>
  <si>
    <t>TUBERÍA CONDUIT 3" PARA ACOMETIDA ELECTRICA</t>
  </si>
  <si>
    <t>2.2.5</t>
  </si>
  <si>
    <t>INSTALACIÓN DE TUBERÍA PEAD 8", PARA  DESCARGA HORIZONTAL</t>
  </si>
  <si>
    <t>2.2.6</t>
  </si>
  <si>
    <t xml:space="preserve">SEGUIMIENTO  MVCT </t>
  </si>
  <si>
    <t>CERRAMIENTO POZO BOMBEO ZONA BATALLÓN</t>
  </si>
  <si>
    <t>CERRAMIENTO POZO BOMBEO LOTE SENA</t>
  </si>
  <si>
    <t>EQUIPAMIENTO POZO DE BOMBEO 2 UBICADO BATALLÓN</t>
  </si>
  <si>
    <t>OBRA CIVIL</t>
  </si>
  <si>
    <t>SUMINISTRO</t>
  </si>
  <si>
    <t xml:space="preserve">DEMOLICIÓN DE PAVIMENTO RIGIDO O FLEXIBLE, INCLUYE RETIRO </t>
  </si>
  <si>
    <t>SUB-BASE GRANULAR MOPT COMPACTADA EN CAPAS DE 10 CM, E= 0.15 M</t>
  </si>
  <si>
    <t>SENA INDUSTRIAL POZO N° 1 - MUNICIPIO DE RIOHACHA</t>
  </si>
  <si>
    <t>Relleno conformado y vibrocompactado en capas de 10 cm con material de préstamo</t>
  </si>
  <si>
    <t xml:space="preserve">Cerramiento perimetral de 3 metros de altura, en malla galvanizada eslabonada cal 10,5 (H=2 mtrs), con ojos de 2" x 2", con tres hilos de alambre de púas en la parte superior cal 14, postería en tubos de hg de 2", h = 3,0 metros cada 2,5 metros, muro perimetral inferior de h= 0,60 metros, en mampostería, pañetado en ambas caras. </t>
  </si>
  <si>
    <t>Concreto para solado limpieza resistencia 140 kg/cm2 - 2000 psi</t>
  </si>
  <si>
    <t>Porton en tuberia galvanizada de 2" con malla galvanizada eslabonada de 2"*2" h= 3,  dos alas de 2,5 cada una. Anclado a tuberia de acero de 4"</t>
  </si>
  <si>
    <t>Placa en concreto 3000 psi con concremalla 1.0m x 1.5m x .05m para cubierta de caseta</t>
  </si>
  <si>
    <t>Viga de 0,25*0,2 en concreto ciclopeo 1:2:3; 70% y 30% piedra</t>
  </si>
  <si>
    <t>Concreto 2500 psi plantilla e = 0,1 anden caseta</t>
  </si>
  <si>
    <t>Pintura interior y exterior vinilo koraza 3 manos</t>
  </si>
  <si>
    <t>Retiro manual de escombros y material sobrante cargado</t>
  </si>
  <si>
    <t>Suministro e instalacion Puerta en lamina cold rolled calibre 16, ancho 1,0m alto 2,0m  con anticorrosivo, incluye marco y protector en varilla de 1/2" cada 15 cm ambos sentidos. Chapa de seguridad y tres candados tipo pesado.</t>
  </si>
  <si>
    <t>Concreto 3000 psi para columnas 0, 20 x 0,20 m caseta de pozo</t>
  </si>
  <si>
    <t xml:space="preserve">Concreto 3000 psi para viga de amarre 0,10 x 0,2m </t>
  </si>
  <si>
    <t>Concreto 3000 psi para zapatas 0,60*0,60*0,30m</t>
  </si>
  <si>
    <t>Caja en Concreto 3500 psi para Macromedidor y protección (0,7*0,7*0,7 libres) Incluye Tapa Reforzada</t>
  </si>
  <si>
    <t xml:space="preserve">Grava Ornamental </t>
  </si>
  <si>
    <t>BATALLÓN CARTAGENA POZO N° 2 - MUNICIPIO DE RIOHACHA</t>
  </si>
  <si>
    <t>Lámpara de emergencia, 6W, con baterÍa autonom 1 hora, con certificación Retilap.</t>
  </si>
  <si>
    <t>Gabinete metálico, construido en lámina Cold Rolled calibre No.16; tipo auto soportado; con acabado final color gris claro. llevará barraje trifásico de 1000 amp, barraje para neutro, barraje para tierra, interruptores automáticos regulables a 600 voltios asi; totalizador de 3 x 1000 Amp. Icc mínimo 25 KA, 1 de 3x 400, 2 de 3x 225, 1 de 3x100, 1 3X80 y espacio para 2 reservas</t>
  </si>
  <si>
    <t>Gabinete metálico, construido en lámina Cold Rolled calibre No.16; tipo auto soportado; con acabado final color gris claro. llevará barraje trifásico de 400 amp, barraje para neutro, barraje para tierra, interruptores automáticos regulables a 600 voltios así; totalizador de 3x 400 Amp. Icc mínimo 25 KA, 1 de 3x200, 1 de 3x125, 3 de 3x30, 2 de 3x20 y espacio para 2 reservas</t>
  </si>
  <si>
    <t>Gabinete metálico, construido en lámina Cold Rolled calibre No.16; tipo auto soportado; con acabado final color gris claro. llevará barraje trifásico de 300 amp, barraje para neutro, barraje para tierra, interruptores automáticos regulables a 600 voltios así; totalizador de 3x 225 Amp. Icc mínimo 25 KA, 1 de 3x175, 1de 3x70, y espacio para 42reservas</t>
  </si>
  <si>
    <t>SEDE SENA INDUSTRIAL - MUNICIPIO DE RIOHACHA</t>
  </si>
  <si>
    <t xml:space="preserve">Concreto pobre de 2000 psi (14 Mpa) para limpieza </t>
  </si>
  <si>
    <t>Concreto ciclópeo 1:2:3; 60% y 40% piedra</t>
  </si>
  <si>
    <t>Concreto 4000 PSI (28 Mpa) para zapatas</t>
  </si>
  <si>
    <t xml:space="preserve">Concreto 4000 PSI (28 Mpa) para vigas de cimentación </t>
  </si>
  <si>
    <t xml:space="preserve">Concreto 4000 PSI (28 Mpa) para columnas </t>
  </si>
  <si>
    <t>Hierro figurado y armado de 6000 PSI</t>
  </si>
  <si>
    <t xml:space="preserve">Malla electrosoldada </t>
  </si>
  <si>
    <t xml:space="preserve">Portón Corredizo , de 3,0x3,0 m en lamina de acero cal 18, pintada con anticorrosivo y pintura de aceite (suministro e instalación). Incluye sistema apertura eléctrico con motor </t>
  </si>
  <si>
    <t xml:space="preserve">Portón Corredizo , de 5,0x3,0 m en lamina de acero cal 18, pintada con anticorrosivo y pintura de aceite (suministro e instalación). Incluye sistema apertura eléctrico con motor </t>
  </si>
  <si>
    <t>Suministro e instalación de kit sanitario para baño.</t>
  </si>
  <si>
    <t>Puntos sanitario incluye instalaciones, tuberías, accesorios</t>
  </si>
  <si>
    <t>Suministro e instalada grava ornamental de 2" piso</t>
  </si>
  <si>
    <t>Calados tipo persiana</t>
  </si>
  <si>
    <t xml:space="preserve">Canaleta 90 x 7 metros, asbesto cemento </t>
  </si>
  <si>
    <t xml:space="preserve">Canaleta 90 x 4,5 metros, asbesto cemento </t>
  </si>
  <si>
    <t>Caballete fijo asbesto cemento</t>
  </si>
  <si>
    <r>
      <t>Riostra en perfil L de 2-1/2"x1/4</t>
    </r>
    <r>
      <rPr>
        <b/>
        <sz val="11"/>
        <rFont val="Calibri"/>
        <family val="2"/>
        <scheme val="minor"/>
      </rPr>
      <t xml:space="preserve">" </t>
    </r>
  </si>
  <si>
    <t xml:space="preserve">Templete en varilla No. 4 </t>
  </si>
  <si>
    <t>Contra viento varilla No. 5</t>
  </si>
  <si>
    <t>Localización y replanteo de las estructuras, de la planta, tuberías y desagües</t>
  </si>
  <si>
    <t>Excavación manual en material común y/o conglomerado h= &lt; 2,00 mt</t>
  </si>
  <si>
    <t xml:space="preserve"> PRELIMINARES</t>
  </si>
  <si>
    <t>Excavación manual en material común y/o conglomerado h= &gt; 2,00 &lt; 4,00 metros</t>
  </si>
  <si>
    <t>Excavación manual en material común y/o conglomerado h= &gt; 4,00 metros</t>
  </si>
  <si>
    <t>Concreto de 4000 PSI (28 Mpa) para Caisson</t>
  </si>
  <si>
    <t>ACERO</t>
  </si>
  <si>
    <t xml:space="preserve">ACABADOS </t>
  </si>
  <si>
    <t>SEDE  SENA INDUSTRIAL  - MUNICIPIO DE RIOHACHA</t>
  </si>
  <si>
    <t>HOMBRE/ MES</t>
  </si>
  <si>
    <t>Unidad</t>
  </si>
  <si>
    <t>Realizar acciones informativas (conversatorios, charlas)  con líderes y organizaciones.</t>
  </si>
  <si>
    <t>Un (1) profesional en trabajo social, participación de contratos de obras en construcción de redes de acuedutos. Por el tiempo de ejecución del proyecto 10 meses</t>
  </si>
  <si>
    <t>Un técnico en trabajo social de apoyo al componente social con experiencia específica de dos (2) años en participación de socialización de proyectos. Por el tiempo de diez (10) meses</t>
  </si>
  <si>
    <t>Una (1)  acción informativa por  cada área de influencia directa del proyecto. (2 acciones/proyectos)</t>
  </si>
  <si>
    <t>Una (1)  acción informativa por cada  área de influencia directa del proyecto. ( 2 acciones/proyectos)</t>
  </si>
  <si>
    <t>la proteccion auditiva se le entrega a cada uno de los trabajadores meses  los cuales  esten expuesto al riesgo fisico por ruido (&gt;85 desiveles).</t>
  </si>
  <si>
    <t>SISTEMA DE RESPALDO POR POZOS PROFUNDOS PARA EL ABASTECIMIENTO DEL ACUEDUCTO MUNICIPIO DE RIOHACHA - CONSTRUCCIÓN CASETA PTAP</t>
  </si>
  <si>
    <t>CÓDIGO</t>
  </si>
  <si>
    <t>DESCRIPCIÓN / DETALLES</t>
  </si>
  <si>
    <t xml:space="preserve">MAMPOSTERÍA </t>
  </si>
  <si>
    <t xml:space="preserve">Punto hidráulico incluye instalaciones, tuberías, accesorios </t>
  </si>
  <si>
    <t>Portón en tubería galvanizada de 2" con malla galvanizada eslabonada de 2"*2" h= 3,  dos alas de 2,5 cada una. Anclado a tubería de acero de 4"</t>
  </si>
  <si>
    <t>Suministro e instalación A/A mini Split de 12000 btu</t>
  </si>
  <si>
    <t xml:space="preserve">ESTRUCTURA METÁLICA </t>
  </si>
  <si>
    <t>Correa metálica 2.5 mm Perfil C 220 x 80 mm 6 metros</t>
  </si>
  <si>
    <t xml:space="preserve">Estructura Metálica Cercha </t>
  </si>
  <si>
    <t>Sistema séptico integrado cilíndrico horizontal 15000 litros 2,4 negro</t>
  </si>
  <si>
    <t xml:space="preserve">SISTEMA SÉPTICO </t>
  </si>
  <si>
    <t xml:space="preserve">Barrera vegetal con arboles de NIM y otras especies </t>
  </si>
  <si>
    <t>EXCAVACIÓN EN MATERIAL COMÚN COLECTOR DOMICILIARIAS H (0 - 2M) SIN ENTIBADO</t>
  </si>
  <si>
    <t>CAMA DE ARENA e=0.15 M</t>
  </si>
  <si>
    <t>INSTALACIÓN DE TUBERIA DE POLIETILENO 355 mm PE 100, PN 6, RDE 26.</t>
  </si>
  <si>
    <t xml:space="preserve">INSTALACIÓN DE CODOS POLIETILENO 355 mm PE 100 PN 10 90° TOPE </t>
  </si>
  <si>
    <t xml:space="preserve">EMPOTRAMIENTO Y ANCLAJE EN CONCRETO SIMPLE 3000 PSI  PARA TUBERÍAS </t>
  </si>
  <si>
    <t xml:space="preserve">INSTALACION DE TUBERÍA HD 14" BxB </t>
  </si>
  <si>
    <t xml:space="preserve">INSTALACIÓN DE CODOS HD 14" 90° BxB TOPE </t>
  </si>
  <si>
    <t xml:space="preserve">INSTALACIÓN DE CODOS HD 14" 45° BxB TOPE </t>
  </si>
  <si>
    <t xml:space="preserve">INSTALACIÓN DE VÁLVULA DE RETENCIÓN 14" BxB  </t>
  </si>
  <si>
    <t xml:space="preserve">INSTALACION DE VÁLVULA DE COMPUERTA 14" SELLO DE BRONCE VNA BxB </t>
  </si>
  <si>
    <t>INSTALACION DE PORTAFLANCLE POLIETILENO 355 mm PE 100, PN 10.</t>
  </si>
  <si>
    <t>INSTALACION DE FLANCHE UNIVERSAL METALICO 355 mm PN16/10</t>
  </si>
  <si>
    <t>INSTALACIÓN DE TUBERÍA PVC 8" RDE 32,5 UNION PLATINO</t>
  </si>
  <si>
    <t>INSTALACIÓN DE CODO GRAN RADIO 8" PVC 90° RDE 21 UNIÓN PLATINO</t>
  </si>
  <si>
    <t>INSTALACIÓN DE CODOS POLIETILENO 355 mm PE 100 PN 10 22,5° TOPE</t>
  </si>
  <si>
    <t xml:space="preserve">INSTALACION DE TEE HD 14"X3" EXTREMO LxLxB </t>
  </si>
  <si>
    <t xml:space="preserve">INSTALACION DE UNIÓN UNIVERSAL HD 14", RANGO ALTO </t>
  </si>
  <si>
    <t>INSTALACION DE VÁLVULA 3" DOBLE COMPUERTA SELLO EN BRONCE BRIDADA VNA</t>
  </si>
  <si>
    <t xml:space="preserve">INSTALACION DE VÁLVULA VENTOSA 3" DOBLE CAMARA BRIDADA TRIPLE ACCION </t>
  </si>
  <si>
    <t>INSTALACIÓN DE NIPLE HD PASA MURO 14" 0,45 MTR</t>
  </si>
  <si>
    <t xml:space="preserve">INSTALACIÓN DE CODOS POLIETILENO 355 mm PE 100 PN 10 45° TOPE </t>
  </si>
  <si>
    <t xml:space="preserve">INSTALACIÓN DE CODOS RADIO CORTO 8" PVC 45° RDE 21 UNIÓN PLATINO  </t>
  </si>
  <si>
    <t>SUMINISTRO DE TUBERIA DE POLIETILENO 355 mm PE 100, PN 6, RDE 26.</t>
  </si>
  <si>
    <t xml:space="preserve">SUMINISTRO DE CODOS POLIETILENO 355 mm PE 100, PN 10, 90° TOPE </t>
  </si>
  <si>
    <t xml:space="preserve">SUMINISTRO DE TUBERÍA HD 14" BxB </t>
  </si>
  <si>
    <t xml:space="preserve">SUMINISTRO DE CODOS HD 14" 90° BxB TOPE </t>
  </si>
  <si>
    <t xml:space="preserve">SUMINISTRO DE CODOS HD 14" 45° BxB TOPE </t>
  </si>
  <si>
    <t xml:space="preserve">SUMINISTRO DE VÁLVULA DE RETENCIÓN 14" BxB  </t>
  </si>
  <si>
    <t xml:space="preserve">SUMINISTRO DE VÁLVULA DE COMPUERTA 14" SELLO DE BRONCE VNA BxB </t>
  </si>
  <si>
    <t>SUMINISTRO DE PORTAFLANCLE POLIETILENO 355 mm PE 100, PN 10.</t>
  </si>
  <si>
    <t>SUMINISTRO DE FLANCHE UNIVERSAL METALICO 355 mm PN16/10</t>
  </si>
  <si>
    <t>SUMINISTRO DE TUBERÍA PVC 8" RDE 32,5 UNION PLATINO</t>
  </si>
  <si>
    <t>SUMINISTRO DE CODO GRAN RADIO 8" PVC 90° RDE 21 UNIÓN PLATINO</t>
  </si>
  <si>
    <t>SUMINISTRO DE CODOS POLIETILENO 355 mm PE 100 PN 10 22,5° TOPE</t>
  </si>
  <si>
    <t xml:space="preserve">SUMINISTRO DE TEE HD 14"X3" EXTREMO LxLxB </t>
  </si>
  <si>
    <t xml:space="preserve">SUMINISTRO DE UNIÓN UNIVERSAL HD 14", RANGO ALTO </t>
  </si>
  <si>
    <t>SUMINISTRO DE VÁLVULA 3" DOBLE COMPUERTA SELLO EN BRONCE BRIDADA VNA</t>
  </si>
  <si>
    <t xml:space="preserve">SUMINISTRO DE VÁLVULA VENTOSA 3" DOBLE CAMARA BRIDADA TRIPLE ACCION </t>
  </si>
  <si>
    <t>SUMINISTRO DE NIPLE HD PASA MURO 14" 0,45 MTR</t>
  </si>
  <si>
    <t xml:space="preserve">SUMINISTRO DE CODOS POLIETILENO 355 mm PE 100 PN 10 45° TOPE </t>
  </si>
  <si>
    <t xml:space="preserve">SUMINISTRO DE CODOS RADIO CORTO 8" PVC 45° RDE 21 UNIÓN PLATINO  </t>
  </si>
  <si>
    <t>SENA - MUNICIPIO DE RIOHACHA</t>
  </si>
  <si>
    <t>Fabricación, transporte, instalación y puesta en funcionamiento de sistema de osmosis inversa RO LX 2500 M3PD con todos sus componentes. 2500 m3/d de permeado. Incluye microfiltración, instrumentación, bombas, tablero de fuerza y control, cuadro eléctrico de control para maniobra automática con PLC, sistema de inyección de quimicos para osmosis inversa.</t>
  </si>
  <si>
    <t>SISTEMA BOMBEO A RED</t>
  </si>
  <si>
    <t>Fabricación, transporte, instalación y puesta en funcionamiento de sistema compacto de aumento de presión. Rebombeo a red general.</t>
  </si>
  <si>
    <t xml:space="preserve">Cerramiento perimetral de 3 metros de altura, en malla galvanizada eslabonada cal 10,5 (H=2 metros), con ojos de 2" x 2", con tres hilos de alambre de púas en la parte superior cal 14, postería en tubos de hg de 2", h = 3,0 metros cada 2,5 metros, muro perimetral inferior de h= 0,60 metros, en mampostería, pañetado en ambas caras. </t>
  </si>
  <si>
    <t>Viga de 0,25*0,2 en concreto ciclópeo 1:2:3; 70% y 30% piedra</t>
  </si>
  <si>
    <t>Muro en bloque de arcilla 0,12x0,20x0,40m</t>
  </si>
  <si>
    <t>Pañete liso para muros; mortero de pega 1:4, incluye filos y dilataciones</t>
  </si>
  <si>
    <t>Retiro y disposición de material sobrante y/o escombro</t>
  </si>
  <si>
    <t xml:space="preserve">Concreto 3000 psi  para viga de amarre 0,10 x 0,2m </t>
  </si>
  <si>
    <t>SUMINISTRO DE TABLERO DE CONTROL EN COFRE METÁLICO DE 800X1800 X 500 MM NEMA 4 ARRANCADOR CON VARIADOR DE VELOCIDAD PARA MOTOR SUMERGIBLE 100HP X 152 A, 440V, SELECTOR DE TRES VELOCIDADES, POTENCIÓMETRO, PARADA DE EMERGENCIA, SUPRESOR DE PICOS, BARRAJE DE NEUTRO Y TIERRA DOBLE VENTILACIÓN FORZADA, TERMOSTATO, CONTROL DE NIVEL, BREAKER PRINCIPAL DE 3 X 160 200 A, CABLEADO Y MARQUILLADO.</t>
  </si>
  <si>
    <t>VALVULA DE COMPUERTA HD 6" SELLO BRONCE VASTAGO NO ASCENDENTE B X B, INCLUYE  EMPAQUES Y TORNILLERIA</t>
  </si>
  <si>
    <t>MEDIDOR  ELECTROMAGNETICO TIPO CARRETE 8" B X B, INLCUYE CONTRABRIDAS, EMPAQUES Y TORNILLERIA</t>
  </si>
  <si>
    <t>MONTAJE MECÁNICO Y ELECTRICO, COLUMNA Y EQUIPO DE BOMBEO</t>
  </si>
  <si>
    <t>SUMINISTRO DE CODOS 45 X  160  MM, PEAD</t>
  </si>
  <si>
    <t xml:space="preserve">SUMINISTRO DE REDUCCIÓN HD 8" X 6" PN 10, BXB  PARA COLUMNA DE DESCARGA HORIZONTAL </t>
  </si>
  <si>
    <t>INSTALACION DE TUBERIA DE POLIETILENO 200 mm PE 100, PN 10, RDE 26.</t>
  </si>
  <si>
    <t xml:space="preserve"> SUMINISTRO DE TUBERIA DE POLIETILENO 200 mm PE 100, PN 10, RDE 26.</t>
  </si>
  <si>
    <t>BATALLON - MUNICIPIO DE RIOHACHA</t>
  </si>
  <si>
    <t xml:space="preserve">Descapote y limpieza </t>
  </si>
  <si>
    <t>Retiro y disposición de material sobrante y/o de escombro</t>
  </si>
  <si>
    <t xml:space="preserve">Relleno Conformado y vibrocompactado en capas de 10 cm con material común e= 0,10 mt  </t>
  </si>
  <si>
    <t xml:space="preserve">Sub-base granular compactada en capas de E=0.10 M </t>
  </si>
  <si>
    <t>Concreto de 4000 PSI (28 Mpa) (MR= 45 Kg/cm2)   placa contrapiso  E = 0,25 M</t>
  </si>
  <si>
    <t>Concreto de 4000 PSI (28 Mpa) (MR= 45 Kg/cm2) placa contrapiso  E = 0,15 M</t>
  </si>
  <si>
    <t xml:space="preserve">Placa en concreto de cubiertas de 0.1 m en concreto de 4000 PSI (28 Mpa) </t>
  </si>
  <si>
    <t>INSTALACIÓN DE TEE HF 14x8" EXTREMO LxLxL</t>
  </si>
  <si>
    <t xml:space="preserve">INSTALACIÓN DE TEE POLIETILENO 200 mm PE 100 PN 10 </t>
  </si>
  <si>
    <t>INSTALACIÓN DE VÁLVULA DOBLE COMPUERTA 8" SELLO DE BRONCE VNA EXL</t>
  </si>
  <si>
    <t>INSTALACIÓN DE UNIÓN UNIVERSAL 14" R1-R2</t>
  </si>
  <si>
    <t>INSTALACIÓN DE UNIÓN UNIVERSAL 8" R1-R2</t>
  </si>
  <si>
    <t>SUMINISTRO DE TEE HF 14x8" EXTREMO LxLxL</t>
  </si>
  <si>
    <t xml:space="preserve">SUMINISTRO DE TEE POLIETILENO 200 mm PE 100 PN 10 </t>
  </si>
  <si>
    <t>SUMINISTRO DE VÁLVULA DOBLE COMPUERTA 8" SELLO DE BRONCE VNA EXL</t>
  </si>
  <si>
    <t>SUMINISTRO DE UNIÓN UNIVERSAL 14" R1-R2</t>
  </si>
  <si>
    <t>SUMINISTRO DE UNIÓN UNIVERSAL 8" R1-R2</t>
  </si>
  <si>
    <t>COSTO DIRECTO OBRA CIVIL</t>
  </si>
  <si>
    <t>COSTO DIRECTO SUMINISTRO</t>
  </si>
  <si>
    <t>CONTRUCCIÓN PAVIMENTO RIGIDO 3000 PSI (MR= 35Kg/cm2) E=0,20M  INCLUYE REFUERZO Y JUNTAS.</t>
  </si>
  <si>
    <t>ARBORIZACIÓN</t>
  </si>
  <si>
    <t>VALOR ACTUALIZADO</t>
  </si>
  <si>
    <t>VALOR VIABILIZADO</t>
  </si>
  <si>
    <t>VALOR INCREMENTO</t>
  </si>
  <si>
    <t>FABRICACIÓN, TRANSPORTE DE BOMBA EN ACERO INOXIDABLE  904 L PROYECTADA PARA POZO PROFUNDO  MÍNIMO DE DIÁMETRO  10"  X 3 ETAPAS CON CAPACIDAD PARA 83 LPS.  CONTRA UNA CABEZA DINÁMICA TOTAL DE 58 METROS  Y MOTOR SUMERGIBLE EN ACERO INOXIDABLE  AISI 904 L   100 HP X 440 V X 60 HZ X 3 FASES. DIÁMETRO  DEL EQUIPO DE BOMBEO,  INCLUIDO EL CABLE SUMERGIBLE  ENCAUCHETADO PLANO, 234MM.</t>
  </si>
  <si>
    <t>FABRICACIÓN, TRANSPORTE DE BOMBA EN ACERO INOXIDABLE  904 L PROYECTADA PARA POZO PROFUNDO  MÍNIMO DE DIÁMETRO  10"  X 3 ETAPAS CON CAPACIDAD PARA 78 LPS.  CONTRA UNA CABEZA DINÁMICA TOTAL DE 55 METROS  Y MOTOR SUMERGIBLE EN ACERO INOXIDABLE  AISI 904 L   100 HP X 440 V X 60 HZ X 3 FASES. DIÁMETRO  DEL EQUIPO DE BOMBEO,  INCLUIDO EL CABLE SUMERGIBLE  ENCAUCHETADO PLANO, 234MM.</t>
  </si>
  <si>
    <t>Suministro, transporte e instalación de una planta de ósmosis inversa con una capacidad de 5000 m3/dia de agua potable o permeada,  con las siguientes características:
Sistema de pretratamiento para agua curda, sistema de bombeo de baja presión, sistema de filtración, sistema de dosificadores de anti-incrustante, micro-filtración, sistema de ósmosis inversa con mínimo dos módulos de 2500 m3/dia c/u, con sus respectivas bombas de alta presión, sistema de bombeo de agua de rechazo, sistema de retrolavado de membranas, sistema de remineralización y sistema de impulsión a red. 
las bombas de todo el sistema deben incluir variadores de velocidad, el cuerpo de la bomba e impulsor deben ser en acero inoxidable y deben ser bombas de alta eficiencia de eje vertical. 
Las bomba del sistema de rechazo y de entrega a red, deben tener un caudal de 52 m3/H a una cabeza de 56 mca y 210 m3/H con una cabeza de 40 mca (tres equipos para el sistema de bombeo a red) respectivamente.
La configuración para el tratamiento debe realizarse con base en los análisis fisicoquímicos anexos. Nota: se debe tener en cuenta la fluctuación del dólar para su construcción.
Deberá incluirse las instalaciones de tuberías y accesorios neceasarios para el funcionamiento del sistema, así como las instalaciones electricas como tuberías ycableado de acometidas y tableros para el funcionamiento del sistema.</t>
  </si>
  <si>
    <t>TOTAL LINEA DE IMPULSION</t>
  </si>
  <si>
    <t>TOTAL OBRA CIVIL LINEA DE IMPULSION</t>
  </si>
  <si>
    <t>TOTAL SUMINISTROS LINEA DE IMPULSION</t>
  </si>
  <si>
    <t>TOTAL PTAP</t>
  </si>
  <si>
    <t>TOTAL CASETA PTAP</t>
  </si>
  <si>
    <t>TOTAL CERRAMIENTO POZO BOMBEO SENA</t>
  </si>
  <si>
    <t>TOTAL CERRAMIENTO POZO BOMBEO BATALLON</t>
  </si>
  <si>
    <t>TOTAL INSTALACIONES ELECTRICAS POZO SENA</t>
  </si>
  <si>
    <t>TOTAL INSTALACION ACCESORIOS EMPALMES</t>
  </si>
  <si>
    <t>TOTAL EMPALMES</t>
  </si>
  <si>
    <t>TOTAL SUMINISTRO ACCESORIOS EMPALMES</t>
  </si>
  <si>
    <t>TOTALEQUIPO DE BOMBEO POZO SENA</t>
  </si>
  <si>
    <t>TOTALEQUIPO DE BOMBEO POZO BATALLON</t>
  </si>
  <si>
    <t>SUMINISTRO, TRANSPORTE E INSTALACION DE TUBERÍA ACERO AL CARBON SCH 40 SIN COSTURA X 6" DIAMETRO, X  6 MTRS PARA DESCARGA VERTICAL</t>
  </si>
  <si>
    <t>TOTAL OBRA CIVIL EQUIPAMIENTO POZO BATALLON</t>
  </si>
  <si>
    <t>TOTAL OBRA CIVIL EQUIPAMIENTO POZO SENA</t>
  </si>
  <si>
    <t>SUMINISTRO TUBERIA  EQUIPAMIENTO POZO BATALLON</t>
  </si>
  <si>
    <t>SUMINISTRO TUBERIA IMPULSION EQUIPAMIENTO POZO SENA</t>
  </si>
  <si>
    <t>Gabinete metálico, construido en lámina Cold Rolled calibre No.16; tipo auto soportado; con acabado final color gris claro. llevará barraje trifásico de 300 amp, barraje para neutro, barraje para tierra, interruptores automáticos regulables a 600 voltios así; totalizador de 3x 225 Amp. Icc mínimo 25 KA, 1 de 3x175, 1de 3x70, y espacio para 4 reservas</t>
  </si>
</sst>
</file>

<file path=xl/styles.xml><?xml version="1.0" encoding="utf-8"?>
<styleSheet xmlns="http://schemas.openxmlformats.org/spreadsheetml/2006/main">
  <numFmts count="44">
    <numFmt numFmtId="7" formatCode="&quot;$&quot;\ #,##0.00_);\(&quot;$&quot;\ #,##0.00\)"/>
    <numFmt numFmtId="8" formatCode="&quot;$&quot;\ #,##0.00_);[Red]\(&quot;$&quot;\ #,##0.00\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&quot;$&quot;* #,##0_-;\-&quot;$&quot;* #,##0_-;_-&quot;$&quot;* &quot;-&quot;??_-;_-@_-"/>
    <numFmt numFmtId="169" formatCode="_-* #,##0.00\ _p_t_a_-;\-* #,##0.00\ _p_t_a_-;_-* &quot;-&quot;??\ _p_t_a_-;_-@_-"/>
    <numFmt numFmtId="170" formatCode="_(&quot;C$&quot;* #,##0_);_(&quot;C$&quot;* \(#,##0\);_(&quot;C$&quot;* &quot;-&quot;_);_(@_)"/>
    <numFmt numFmtId="171" formatCode="_(&quot;C$&quot;* #,##0.00_);_(&quot;C$&quot;* \(#,##0.00\);_(&quot;C$&quot;* &quot;-&quot;??_);_(@_)"/>
    <numFmt numFmtId="172" formatCode="\$#,##0\ ;\(\$#,##0\)"/>
    <numFmt numFmtId="173" formatCode="_([$€]* #,##0.00_);_([$€]* \(#,##0.00\);_([$€]* &quot;-&quot;??_);_(@_)"/>
    <numFmt numFmtId="174" formatCode="_(* #,##0_);_(* \(#,##0\);_(* &quot;-&quot;??_);_(@_)"/>
    <numFmt numFmtId="175" formatCode="_ * #,##0.00_ ;_ * \-#,##0.00_ ;_ * &quot;-&quot;??_ ;_ @_ "/>
    <numFmt numFmtId="176" formatCode="_(&quot;$&quot;* #,##0_);_(&quot;$&quot;* \(#,##0\);_(&quot;$&quot;* &quot;-&quot;_);_(@_)"/>
    <numFmt numFmtId="177" formatCode="[$$-240A]\ #,##0.00"/>
    <numFmt numFmtId="178" formatCode="&quot;$&quot;\ #,##0.00"/>
    <numFmt numFmtId="179" formatCode="0.0"/>
    <numFmt numFmtId="180" formatCode="[$$-240A]\ #,##0"/>
    <numFmt numFmtId="181" formatCode="_-[$$-240A]\ * #,##0_ ;_-[$$-240A]\ * \-#,##0\ ;_-[$$-240A]\ * &quot;-&quot;??_ ;_-@_ "/>
    <numFmt numFmtId="182" formatCode="_-[$$-240A]\ * #,##0.0_ ;_-[$$-240A]\ * \-#,##0.0\ ;_-[$$-240A]\ * &quot;-&quot;??_ ;_-@_ "/>
    <numFmt numFmtId="183" formatCode="_-\$* #,##0_-;&quot;-$&quot;* #,##0_-;_-\$* \-_-;_-@_-"/>
    <numFmt numFmtId="184" formatCode="mmmm&quot; de &quot;e"/>
    <numFmt numFmtId="185" formatCode="_-&quot;$&quot;* #,##0.000_-;\-&quot;$&quot;* #,##0.000_-;_-&quot;$&quot;* &quot;-&quot;??_-;_-@_-"/>
    <numFmt numFmtId="186" formatCode="0.000"/>
    <numFmt numFmtId="187" formatCode="_ &quot;$&quot;\ * #,##0.00_ ;_ &quot;$&quot;\ * \-#,##0.00_ ;_ &quot;$&quot;\ * &quot;-&quot;??_ ;_ @_ "/>
    <numFmt numFmtId="188" formatCode="[$$-240A]* #,##0_);_([$$-240A]* \#\,##0\);_([$$-240A]* &quot;-&quot;_);_(@_)"/>
    <numFmt numFmtId="189" formatCode="_-* #,##0_-;\-* #,##0_-;_-* \-??_-;_-@_-"/>
    <numFmt numFmtId="190" formatCode="_-* #,##0_-;\-* #,##0_-;_-* \-_-;_-@_-"/>
    <numFmt numFmtId="191" formatCode="_(&quot;$&quot;\ * #,##0_);_(&quot;$&quot;\ * \(#,##0\);_(&quot;$&quot;\ * &quot;-&quot;??_);_(@_)"/>
    <numFmt numFmtId="192" formatCode="0.0%"/>
    <numFmt numFmtId="193" formatCode="_-* #,##0.00\ [$€]_-;\-* #,##0.00\ [$€]_-;_-* &quot;-&quot;??\ [$€]_-;_-@_-"/>
    <numFmt numFmtId="194" formatCode="_(&quot;$&quot;* #,##0.0_);_(&quot;$&quot;* \(#,##0.0\);_(&quot;$&quot;* &quot;-&quot;??_);_(@_)"/>
    <numFmt numFmtId="195" formatCode="_(&quot;$&quot;\ * #,##0.00000_);_(&quot;$&quot;\ * \(#,##0.00000\);_(&quot;$&quot;\ * &quot;-&quot;??_);_(@_)"/>
    <numFmt numFmtId="196" formatCode="_(&quot;$&quot;\ * #,##0.0000000000_);_(&quot;$&quot;\ * \(#,##0.0000000000\);_(&quot;$&quot;\ * &quot;-&quot;??_);_(@_)"/>
    <numFmt numFmtId="197" formatCode="_(&quot;$&quot;\ * #,##0.0_);_(&quot;$&quot;\ * \(#,##0.0\);_(&quot;$&quot;\ * &quot;-&quot;??_);_(@_)"/>
    <numFmt numFmtId="198" formatCode="_(&quot;$&quot;\ * #,##0.0000_);_(&quot;$&quot;\ * \(#,##0.0000\);_(&quot;$&quot;\ * &quot;-&quot;??_);_(@_)"/>
    <numFmt numFmtId="199" formatCode="_(&quot;$&quot;\ * #,##0.000000_);_(&quot;$&quot;\ * \(#,##0.000000\);_(&quot;$&quot;\ * &quot;-&quot;??_);_(@_)"/>
    <numFmt numFmtId="200" formatCode="_(&quot;$&quot;\ * #,##0.00000000_);_(&quot;$&quot;\ * \(#,##0.00000000\);_(&quot;$&quot;\ * &quot;-&quot;??_);_(@_)"/>
    <numFmt numFmtId="201" formatCode="&quot;$&quot;\ #,##0"/>
    <numFmt numFmtId="202" formatCode="0.0000000"/>
  </numFmts>
  <fonts count="8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b/>
      <sz val="10"/>
      <color indexed="24"/>
      <name val="Times New Roman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Swis721 Cn BT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theme="1"/>
      <name val="Calibri"/>
      <family val="2"/>
      <scheme val="minor"/>
    </font>
    <font>
      <b/>
      <sz val="13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0"/>
      <color indexed="30"/>
      <name val="Arial Narrow"/>
      <family val="2"/>
    </font>
    <font>
      <sz val="8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color rgb="FF00B0F0"/>
      <name val="Arial Narrow"/>
      <family val="2"/>
    </font>
    <font>
      <sz val="9"/>
      <name val="Arial Narrow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8"/>
      <name val="Century Gothic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gray0625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8"/>
        <bgColor indexed="28"/>
      </patternFill>
    </fill>
    <fill>
      <patternFill patternType="solid">
        <fgColor indexed="31"/>
        <bgColor indexed="31"/>
      </patternFill>
    </fill>
    <fill>
      <patternFill patternType="solid">
        <fgColor indexed="24"/>
        <bgColor indexed="24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20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1072">
    <xf numFmtId="0" fontId="0" fillId="0" borderId="0"/>
    <xf numFmtId="166" fontId="21" fillId="0" borderId="0" applyFont="0" applyFill="0" applyBorder="0" applyAlignment="0" applyProtection="0"/>
    <xf numFmtId="0" fontId="25" fillId="0" borderId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2" borderId="0" applyNumberFormat="0" applyBorder="0" applyAlignment="0" applyProtection="0"/>
    <xf numFmtId="0" fontId="27" fillId="23" borderId="43" applyNumberFormat="0" applyFont="0" applyBorder="0" applyAlignment="0">
      <alignment horizontal="center" textRotation="90"/>
    </xf>
    <xf numFmtId="0" fontId="30" fillId="6" borderId="0" applyNumberFormat="0" applyBorder="0" applyAlignment="0" applyProtection="0"/>
    <xf numFmtId="0" fontId="31" fillId="24" borderId="44" applyNumberFormat="0" applyAlignment="0" applyProtection="0"/>
    <xf numFmtId="0" fontId="32" fillId="25" borderId="45" applyNumberFormat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3" fontId="33" fillId="0" borderId="0" applyFill="0" applyBorder="0" applyAlignment="0" applyProtection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29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0" applyNumberFormat="0" applyBorder="0" applyAlignment="0" applyProtection="0"/>
    <xf numFmtId="0" fontId="28" fillId="29" borderId="0" applyNumberFormat="0" applyBorder="0" applyAlignment="0" applyProtection="0"/>
    <xf numFmtId="0" fontId="28" fillId="34" borderId="0" applyNumberFormat="0" applyBorder="0" applyAlignment="0" applyProtection="0"/>
    <xf numFmtId="0" fontId="29" fillId="32" borderId="0" applyNumberFormat="0" applyBorder="0" applyAlignment="0" applyProtection="0"/>
    <xf numFmtId="0" fontId="28" fillId="29" borderId="0" applyNumberFormat="0" applyBorder="0" applyAlignment="0" applyProtection="0"/>
    <xf numFmtId="0" fontId="28" fillId="32" borderId="0" applyNumberFormat="0" applyBorder="0" applyAlignment="0" applyProtection="0"/>
    <xf numFmtId="0" fontId="29" fillId="3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9" fillId="37" borderId="0" applyNumberFormat="0" applyBorder="0" applyAlignment="0" applyProtection="0"/>
    <xf numFmtId="0" fontId="25" fillId="0" borderId="0"/>
    <xf numFmtId="0" fontId="25" fillId="0" borderId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4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10" borderId="44" applyNumberFormat="0" applyAlignment="0" applyProtection="0"/>
    <xf numFmtId="0" fontId="42" fillId="0" borderId="47" applyNumberFormat="0" applyFill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 applyBorder="0" applyAlignment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43" fillId="0" borderId="0"/>
    <xf numFmtId="0" fontId="25" fillId="0" borderId="0"/>
    <xf numFmtId="0" fontId="20" fillId="0" borderId="0"/>
    <xf numFmtId="0" fontId="20" fillId="0" borderId="0"/>
    <xf numFmtId="0" fontId="28" fillId="2" borderId="1" applyNumberFormat="0" applyFont="0" applyAlignment="0" applyProtection="0"/>
    <xf numFmtId="0" fontId="28" fillId="38" borderId="48" applyNumberFormat="0" applyFont="0" applyAlignment="0" applyProtection="0"/>
    <xf numFmtId="0" fontId="44" fillId="24" borderId="49" applyNumberFormat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19" fillId="0" borderId="0"/>
    <xf numFmtId="9" fontId="21" fillId="0" borderId="0" applyFont="0" applyFill="0" applyBorder="0" applyAlignment="0" applyProtection="0"/>
    <xf numFmtId="0" fontId="21" fillId="0" borderId="0"/>
    <xf numFmtId="44" fontId="19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21" fillId="0" borderId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1" fillId="55" borderId="44" applyNumberFormat="0" applyAlignment="0" applyProtection="0"/>
    <xf numFmtId="0" fontId="31" fillId="55" borderId="44" applyNumberFormat="0" applyAlignment="0" applyProtection="0"/>
    <xf numFmtId="0" fontId="31" fillId="55" borderId="44" applyNumberFormat="0" applyAlignment="0" applyProtection="0"/>
    <xf numFmtId="0" fontId="31" fillId="55" borderId="44" applyNumberFormat="0" applyAlignment="0" applyProtection="0"/>
    <xf numFmtId="0" fontId="31" fillId="55" borderId="44" applyNumberFormat="0" applyAlignment="0" applyProtection="0"/>
    <xf numFmtId="0" fontId="32" fillId="56" borderId="45" applyNumberFormat="0" applyAlignment="0" applyProtection="0"/>
    <xf numFmtId="0" fontId="32" fillId="56" borderId="45" applyNumberFormat="0" applyAlignment="0" applyProtection="0"/>
    <xf numFmtId="0" fontId="32" fillId="56" borderId="45" applyNumberFormat="0" applyAlignment="0" applyProtection="0"/>
    <xf numFmtId="0" fontId="32" fillId="56" borderId="45" applyNumberFormat="0" applyAlignment="0" applyProtection="0"/>
    <xf numFmtId="0" fontId="32" fillId="56" borderId="45" applyNumberFormat="0" applyAlignment="0" applyProtection="0"/>
    <xf numFmtId="0" fontId="42" fillId="0" borderId="68" applyNumberFormat="0" applyFill="0" applyAlignment="0" applyProtection="0"/>
    <xf numFmtId="0" fontId="42" fillId="0" borderId="68" applyNumberFormat="0" applyFill="0" applyAlignment="0" applyProtection="0"/>
    <xf numFmtId="0" fontId="42" fillId="0" borderId="68" applyNumberFormat="0" applyFill="0" applyAlignment="0" applyProtection="0"/>
    <xf numFmtId="0" fontId="42" fillId="0" borderId="68" applyNumberFormat="0" applyFill="0" applyAlignment="0" applyProtection="0"/>
    <xf numFmtId="0" fontId="42" fillId="0" borderId="6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41" fillId="46" borderId="44" applyNumberFormat="0" applyAlignment="0" applyProtection="0"/>
    <xf numFmtId="0" fontId="41" fillId="46" borderId="44" applyNumberFormat="0" applyAlignment="0" applyProtection="0"/>
    <xf numFmtId="0" fontId="41" fillId="46" borderId="44" applyNumberFormat="0" applyAlignment="0" applyProtection="0"/>
    <xf numFmtId="0" fontId="41" fillId="46" borderId="44" applyNumberFormat="0" applyAlignment="0" applyProtection="0"/>
    <xf numFmtId="0" fontId="41" fillId="46" borderId="44" applyNumberFormat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8" fillId="0" borderId="0" applyFont="0" applyFill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21" fillId="0" borderId="0"/>
    <xf numFmtId="0" fontId="21" fillId="62" borderId="48" applyNumberFormat="0" applyAlignment="0" applyProtection="0"/>
    <xf numFmtId="0" fontId="21" fillId="62" borderId="48" applyNumberFormat="0" applyAlignment="0" applyProtection="0"/>
    <xf numFmtId="0" fontId="21" fillId="62" borderId="48" applyNumberFormat="0" applyAlignment="0" applyProtection="0"/>
    <xf numFmtId="0" fontId="21" fillId="62" borderId="48" applyNumberFormat="0" applyAlignment="0" applyProtection="0"/>
    <xf numFmtId="0" fontId="44" fillId="55" borderId="49" applyNumberFormat="0" applyAlignment="0" applyProtection="0"/>
    <xf numFmtId="0" fontId="44" fillId="55" borderId="49" applyNumberFormat="0" applyAlignment="0" applyProtection="0"/>
    <xf numFmtId="0" fontId="44" fillId="55" borderId="49" applyNumberFormat="0" applyAlignment="0" applyProtection="0"/>
    <xf numFmtId="0" fontId="44" fillId="55" borderId="49" applyNumberFormat="0" applyAlignment="0" applyProtection="0"/>
    <xf numFmtId="0" fontId="44" fillId="55" borderId="49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69" applyNumberFormat="0" applyFill="0" applyAlignment="0" applyProtection="0"/>
    <xf numFmtId="0" fontId="58" fillId="0" borderId="69" applyNumberFormat="0" applyFill="0" applyAlignment="0" applyProtection="0"/>
    <xf numFmtId="0" fontId="58" fillId="0" borderId="69" applyNumberFormat="0" applyFill="0" applyAlignment="0" applyProtection="0"/>
    <xf numFmtId="0" fontId="58" fillId="0" borderId="69" applyNumberFormat="0" applyFill="0" applyAlignment="0" applyProtection="0"/>
    <xf numFmtId="0" fontId="58" fillId="0" borderId="69" applyNumberFormat="0" applyFill="0" applyAlignment="0" applyProtection="0"/>
    <xf numFmtId="0" fontId="59" fillId="0" borderId="70" applyNumberFormat="0" applyFill="0" applyAlignment="0" applyProtection="0"/>
    <xf numFmtId="0" fontId="59" fillId="0" borderId="70" applyNumberFormat="0" applyFill="0" applyAlignment="0" applyProtection="0"/>
    <xf numFmtId="0" fontId="59" fillId="0" borderId="70" applyNumberFormat="0" applyFill="0" applyAlignment="0" applyProtection="0"/>
    <xf numFmtId="0" fontId="59" fillId="0" borderId="70" applyNumberFormat="0" applyFill="0" applyAlignment="0" applyProtection="0"/>
    <xf numFmtId="0" fontId="59" fillId="0" borderId="70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71" applyNumberFormat="0" applyFill="0" applyAlignment="0" applyProtection="0"/>
    <xf numFmtId="0" fontId="34" fillId="0" borderId="71" applyNumberFormat="0" applyFill="0" applyAlignment="0" applyProtection="0"/>
    <xf numFmtId="0" fontId="34" fillId="0" borderId="71" applyNumberFormat="0" applyFill="0" applyAlignment="0" applyProtection="0"/>
    <xf numFmtId="0" fontId="34" fillId="0" borderId="71" applyNumberFormat="0" applyFill="0" applyAlignment="0" applyProtection="0"/>
    <xf numFmtId="0" fontId="34" fillId="0" borderId="71" applyNumberFormat="0" applyFill="0" applyAlignment="0" applyProtection="0"/>
    <xf numFmtId="166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42" fillId="0" borderId="94" applyNumberFormat="0" applyFill="0" applyAlignment="0" applyProtection="0"/>
    <xf numFmtId="0" fontId="32" fillId="25" borderId="87" applyNumberFormat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2" fillId="25" borderId="93" applyNumberFormat="0" applyAlignment="0" applyProtection="0"/>
    <xf numFmtId="0" fontId="42" fillId="0" borderId="97" applyNumberFormat="0" applyFill="0" applyAlignment="0" applyProtection="0"/>
    <xf numFmtId="0" fontId="21" fillId="0" borderId="0"/>
    <xf numFmtId="0" fontId="21" fillId="0" borderId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2" fillId="56" borderId="93" applyNumberFormat="0" applyAlignment="0" applyProtection="0"/>
    <xf numFmtId="0" fontId="32" fillId="56" borderId="93" applyNumberFormat="0" applyAlignment="0" applyProtection="0"/>
    <xf numFmtId="0" fontId="42" fillId="0" borderId="88" applyNumberFormat="0" applyFill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90" applyNumberFormat="0" applyFill="0" applyAlignment="0" applyProtection="0"/>
    <xf numFmtId="0" fontId="42" fillId="0" borderId="92" applyNumberFormat="0" applyFill="0" applyAlignment="0" applyProtection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42" fillId="0" borderId="89" applyNumberFormat="0" applyFill="0" applyAlignment="0" applyProtection="0"/>
    <xf numFmtId="0" fontId="32" fillId="56" borderId="87" applyNumberFormat="0" applyAlignment="0" applyProtection="0"/>
    <xf numFmtId="0" fontId="32" fillId="56" borderId="87" applyNumberFormat="0" applyAlignment="0" applyProtection="0"/>
    <xf numFmtId="0" fontId="32" fillId="56" borderId="87" applyNumberFormat="0" applyAlignment="0" applyProtection="0"/>
    <xf numFmtId="0" fontId="32" fillId="56" borderId="87" applyNumberFormat="0" applyAlignment="0" applyProtection="0"/>
    <xf numFmtId="0" fontId="32" fillId="56" borderId="87" applyNumberFormat="0" applyAlignment="0" applyProtection="0"/>
    <xf numFmtId="0" fontId="42" fillId="0" borderId="88" applyNumberFormat="0" applyFill="0" applyAlignment="0" applyProtection="0"/>
    <xf numFmtId="0" fontId="42" fillId="0" borderId="88" applyNumberFormat="0" applyFill="0" applyAlignment="0" applyProtection="0"/>
    <xf numFmtId="0" fontId="42" fillId="0" borderId="88" applyNumberFormat="0" applyFill="0" applyAlignment="0" applyProtection="0"/>
    <xf numFmtId="0" fontId="42" fillId="0" borderId="88" applyNumberFormat="0" applyFill="0" applyAlignment="0" applyProtection="0"/>
    <xf numFmtId="0" fontId="42" fillId="0" borderId="88" applyNumberFormat="0" applyFill="0" applyAlignment="0" applyProtection="0"/>
    <xf numFmtId="0" fontId="42" fillId="0" borderId="97" applyNumberFormat="0" applyFill="0" applyAlignment="0" applyProtection="0"/>
    <xf numFmtId="0" fontId="32" fillId="56" borderId="93" applyNumberFormat="0" applyAlignment="0" applyProtection="0"/>
    <xf numFmtId="0" fontId="32" fillId="56" borderId="93" applyNumberFormat="0" applyAlignment="0" applyProtection="0"/>
    <xf numFmtId="0" fontId="32" fillId="56" borderId="93" applyNumberFormat="0" applyAlignment="0" applyProtection="0"/>
    <xf numFmtId="0" fontId="32" fillId="25" borderId="91" applyNumberFormat="0" applyAlignment="0" applyProtection="0"/>
    <xf numFmtId="0" fontId="42" fillId="0" borderId="94" applyNumberFormat="0" applyFill="0" applyAlignment="0" applyProtection="0"/>
    <xf numFmtId="0" fontId="42" fillId="0" borderId="94" applyNumberFormat="0" applyFill="0" applyAlignment="0" applyProtection="0"/>
    <xf numFmtId="0" fontId="42" fillId="0" borderId="94" applyNumberFormat="0" applyFill="0" applyAlignment="0" applyProtection="0"/>
    <xf numFmtId="0" fontId="42" fillId="0" borderId="94" applyNumberFormat="0" applyFill="0" applyAlignment="0" applyProtection="0"/>
    <xf numFmtId="0" fontId="42" fillId="0" borderId="90" applyNumberFormat="0" applyFill="0" applyAlignment="0" applyProtection="0"/>
    <xf numFmtId="0" fontId="42" fillId="0" borderId="90" applyNumberFormat="0" applyFill="0" applyAlignment="0" applyProtection="0"/>
    <xf numFmtId="0" fontId="42" fillId="0" borderId="90" applyNumberFormat="0" applyFill="0" applyAlignment="0" applyProtection="0"/>
    <xf numFmtId="0" fontId="42" fillId="0" borderId="96" applyNumberFormat="0" applyFill="0" applyAlignment="0" applyProtection="0"/>
    <xf numFmtId="0" fontId="42" fillId="0" borderId="96" applyNumberFormat="0" applyFill="0" applyAlignment="0" applyProtection="0"/>
    <xf numFmtId="0" fontId="42" fillId="0" borderId="96" applyNumberFormat="0" applyFill="0" applyAlignment="0" applyProtection="0"/>
    <xf numFmtId="0" fontId="32" fillId="56" borderId="91" applyNumberFormat="0" applyAlignment="0" applyProtection="0"/>
    <xf numFmtId="0" fontId="42" fillId="0" borderId="90" applyNumberFormat="0" applyFill="0" applyAlignment="0" applyProtection="0"/>
    <xf numFmtId="166" fontId="17" fillId="0" borderId="0" applyFont="0" applyFill="0" applyBorder="0" applyAlignment="0" applyProtection="0"/>
    <xf numFmtId="0" fontId="32" fillId="25" borderId="95" applyNumberFormat="0" applyAlignment="0" applyProtection="0"/>
    <xf numFmtId="0" fontId="42" fillId="0" borderId="92" applyNumberFormat="0" applyFill="0" applyAlignment="0" applyProtection="0"/>
    <xf numFmtId="0" fontId="42" fillId="0" borderId="92" applyNumberFormat="0" applyFill="0" applyAlignment="0" applyProtection="0"/>
    <xf numFmtId="0" fontId="42" fillId="0" borderId="92" applyNumberFormat="0" applyFill="0" applyAlignment="0" applyProtection="0"/>
    <xf numFmtId="0" fontId="42" fillId="0" borderId="97" applyNumberFormat="0" applyFill="0" applyAlignment="0" applyProtection="0"/>
    <xf numFmtId="0" fontId="42" fillId="0" borderId="97" applyNumberFormat="0" applyFill="0" applyAlignment="0" applyProtection="0"/>
    <xf numFmtId="0" fontId="32" fillId="56" borderId="95" applyNumberFormat="0" applyAlignment="0" applyProtection="0"/>
    <xf numFmtId="0" fontId="42" fillId="0" borderId="96" applyNumberFormat="0" applyFill="0" applyAlignment="0" applyProtection="0"/>
    <xf numFmtId="0" fontId="42" fillId="0" borderId="96" applyNumberFormat="0" applyFill="0" applyAlignment="0" applyProtection="0"/>
    <xf numFmtId="0" fontId="42" fillId="0" borderId="89" applyNumberFormat="0" applyFill="0" applyAlignment="0" applyProtection="0"/>
    <xf numFmtId="0" fontId="42" fillId="0" borderId="89" applyNumberFormat="0" applyFill="0" applyAlignment="0" applyProtection="0"/>
    <xf numFmtId="0" fontId="42" fillId="0" borderId="89" applyNumberFormat="0" applyFill="0" applyAlignment="0" applyProtection="0"/>
    <xf numFmtId="0" fontId="42" fillId="0" borderId="89" applyNumberFormat="0" applyFill="0" applyAlignment="0" applyProtection="0"/>
    <xf numFmtId="0" fontId="42" fillId="0" borderId="89" applyNumberFormat="0" applyFill="0" applyAlignment="0" applyProtection="0"/>
    <xf numFmtId="0" fontId="32" fillId="56" borderId="95" applyNumberFormat="0" applyAlignment="0" applyProtection="0"/>
    <xf numFmtId="0" fontId="32" fillId="56" borderId="95" applyNumberFormat="0" applyAlignment="0" applyProtection="0"/>
    <xf numFmtId="0" fontId="32" fillId="56" borderId="95" applyNumberFormat="0" applyAlignment="0" applyProtection="0"/>
    <xf numFmtId="0" fontId="32" fillId="56" borderId="95" applyNumberFormat="0" applyAlignment="0" applyProtection="0"/>
    <xf numFmtId="0" fontId="42" fillId="0" borderId="92" applyNumberFormat="0" applyFill="0" applyAlignment="0" applyProtection="0"/>
    <xf numFmtId="0" fontId="32" fillId="56" borderId="91" applyNumberFormat="0" applyAlignment="0" applyProtection="0"/>
    <xf numFmtId="0" fontId="32" fillId="56" borderId="91" applyNumberFormat="0" applyAlignment="0" applyProtection="0"/>
    <xf numFmtId="0" fontId="32" fillId="56" borderId="91" applyNumberFormat="0" applyAlignment="0" applyProtection="0"/>
    <xf numFmtId="0" fontId="42" fillId="0" borderId="97" applyNumberFormat="0" applyFill="0" applyAlignment="0" applyProtection="0"/>
    <xf numFmtId="0" fontId="42" fillId="0" borderId="94" applyNumberFormat="0" applyFill="0" applyAlignment="0" applyProtection="0"/>
    <xf numFmtId="0" fontId="42" fillId="0" borderId="92" applyNumberFormat="0" applyFill="0" applyAlignment="0" applyProtection="0"/>
    <xf numFmtId="0" fontId="42" fillId="0" borderId="90" applyNumberFormat="0" applyFill="0" applyAlignment="0" applyProtection="0"/>
    <xf numFmtId="0" fontId="42" fillId="0" borderId="97" applyNumberFormat="0" applyFill="0" applyAlignment="0" applyProtection="0"/>
    <xf numFmtId="0" fontId="32" fillId="56" borderId="91" applyNumberFormat="0" applyAlignment="0" applyProtection="0"/>
    <xf numFmtId="0" fontId="42" fillId="0" borderId="96" applyNumberFormat="0" applyFill="0" applyAlignment="0" applyProtection="0"/>
    <xf numFmtId="0" fontId="16" fillId="0" borderId="0"/>
    <xf numFmtId="0" fontId="15" fillId="0" borderId="0"/>
    <xf numFmtId="179" fontId="21" fillId="0" borderId="0" applyFont="0" applyFill="0" applyBorder="0" applyAlignment="0" applyProtection="0"/>
    <xf numFmtId="0" fontId="37" fillId="0" borderId="0"/>
    <xf numFmtId="0" fontId="22" fillId="0" borderId="0"/>
    <xf numFmtId="14" fontId="21" fillId="0" borderId="0"/>
    <xf numFmtId="2" fontId="21" fillId="0" borderId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44" fontId="15" fillId="0" borderId="0" applyFont="0" applyFill="0" applyBorder="0" applyAlignment="0" applyProtection="0"/>
    <xf numFmtId="188" fontId="21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9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81" fontId="21" fillId="0" borderId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75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72" fillId="0" borderId="141" applyNumberFormat="0" applyBorder="0" applyAlignment="0"/>
    <xf numFmtId="193" fontId="73" fillId="0" borderId="0" applyFont="0" applyFill="0" applyBorder="0" applyAlignment="0" applyProtection="0"/>
    <xf numFmtId="0" fontId="74" fillId="0" borderId="0"/>
    <xf numFmtId="194" fontId="21" fillId="0" borderId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0" fontId="21" fillId="0" borderId="0"/>
    <xf numFmtId="0" fontId="14" fillId="0" borderId="0"/>
    <xf numFmtId="0" fontId="1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3" fillId="0" borderId="0"/>
    <xf numFmtId="0" fontId="12" fillId="0" borderId="0"/>
    <xf numFmtId="41" fontId="76" fillId="0" borderId="0" applyFont="0" applyFill="0" applyBorder="0" applyAlignment="0" applyProtection="0"/>
    <xf numFmtId="0" fontId="10" fillId="0" borderId="0"/>
    <xf numFmtId="168" fontId="21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9" fillId="0" borderId="0"/>
    <xf numFmtId="0" fontId="2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8" fillId="0" borderId="0"/>
    <xf numFmtId="0" fontId="7" fillId="0" borderId="0"/>
    <xf numFmtId="44" fontId="21" fillId="0" borderId="0" applyFont="0" applyFill="0" applyBorder="0" applyAlignment="0" applyProtection="0"/>
    <xf numFmtId="0" fontId="6" fillId="0" borderId="0"/>
    <xf numFmtId="0" fontId="6" fillId="0" borderId="0"/>
    <xf numFmtId="175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2" fillId="0" borderId="176" applyNumberFormat="0" applyFill="0" applyAlignment="0" applyProtection="0"/>
    <xf numFmtId="0" fontId="31" fillId="24" borderId="168" applyNumberFormat="0" applyAlignment="0" applyProtection="0"/>
    <xf numFmtId="0" fontId="34" fillId="0" borderId="179" applyNumberFormat="0" applyFill="0" applyAlignment="0" applyProtection="0"/>
    <xf numFmtId="0" fontId="34" fillId="0" borderId="179" applyNumberFormat="0" applyFill="0" applyAlignment="0" applyProtection="0"/>
    <xf numFmtId="0" fontId="34" fillId="0" borderId="179" applyNumberFormat="0" applyFill="0" applyAlignment="0" applyProtection="0"/>
    <xf numFmtId="0" fontId="21" fillId="62" borderId="177" applyNumberFormat="0" applyAlignment="0" applyProtection="0"/>
    <xf numFmtId="0" fontId="21" fillId="62" borderId="177" applyNumberFormat="0" applyAlignment="0" applyProtection="0"/>
    <xf numFmtId="0" fontId="42" fillId="0" borderId="176" applyNumberFormat="0" applyFill="0" applyAlignment="0" applyProtection="0"/>
    <xf numFmtId="0" fontId="42" fillId="0" borderId="176" applyNumberFormat="0" applyFill="0" applyAlignment="0" applyProtection="0"/>
    <xf numFmtId="0" fontId="42" fillId="0" borderId="176" applyNumberFormat="0" applyFill="0" applyAlignment="0" applyProtection="0"/>
    <xf numFmtId="0" fontId="31" fillId="55" borderId="175" applyNumberFormat="0" applyAlignment="0" applyProtection="0"/>
    <xf numFmtId="0" fontId="31" fillId="55" borderId="175" applyNumberFormat="0" applyAlignment="0" applyProtection="0"/>
    <xf numFmtId="0" fontId="31" fillId="55" borderId="175" applyNumberFormat="0" applyAlignment="0" applyProtection="0"/>
    <xf numFmtId="0" fontId="41" fillId="10" borderId="168" applyNumberFormat="0" applyAlignment="0" applyProtection="0"/>
    <xf numFmtId="0" fontId="42" fillId="0" borderId="169" applyNumberFormat="0" applyFill="0" applyAlignment="0" applyProtection="0"/>
    <xf numFmtId="0" fontId="28" fillId="38" borderId="17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8" fillId="38" borderId="170" applyNumberFormat="0" applyFont="0" applyAlignment="0" applyProtection="0"/>
    <xf numFmtId="0" fontId="44" fillId="24" borderId="171" applyNumberForma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42" fillId="0" borderId="180" applyNumberFormat="0" applyFill="0" applyAlignment="0" applyProtection="0"/>
    <xf numFmtId="0" fontId="31" fillId="55" borderId="168" applyNumberFormat="0" applyAlignment="0" applyProtection="0"/>
    <xf numFmtId="0" fontId="31" fillId="55" borderId="168" applyNumberFormat="0" applyAlignment="0" applyProtection="0"/>
    <xf numFmtId="0" fontId="31" fillId="55" borderId="168" applyNumberFormat="0" applyAlignment="0" applyProtection="0"/>
    <xf numFmtId="0" fontId="31" fillId="55" borderId="168" applyNumberFormat="0" applyAlignment="0" applyProtection="0"/>
    <xf numFmtId="0" fontId="31" fillId="55" borderId="168" applyNumberFormat="0" applyAlignment="0" applyProtection="0"/>
    <xf numFmtId="0" fontId="42" fillId="0" borderId="169" applyNumberFormat="0" applyFill="0" applyAlignment="0" applyProtection="0"/>
    <xf numFmtId="0" fontId="42" fillId="0" borderId="169" applyNumberFormat="0" applyFill="0" applyAlignment="0" applyProtection="0"/>
    <xf numFmtId="0" fontId="42" fillId="0" borderId="169" applyNumberFormat="0" applyFill="0" applyAlignment="0" applyProtection="0"/>
    <xf numFmtId="0" fontId="42" fillId="0" borderId="169" applyNumberFormat="0" applyFill="0" applyAlignment="0" applyProtection="0"/>
    <xf numFmtId="0" fontId="42" fillId="0" borderId="169" applyNumberFormat="0" applyFill="0" applyAlignment="0" applyProtection="0"/>
    <xf numFmtId="0" fontId="44" fillId="55" borderId="178" applyNumberFormat="0" applyAlignment="0" applyProtection="0"/>
    <xf numFmtId="0" fontId="44" fillId="55" borderId="178" applyNumberFormat="0" applyAlignment="0" applyProtection="0"/>
    <xf numFmtId="0" fontId="44" fillId="55" borderId="178" applyNumberFormat="0" applyAlignment="0" applyProtection="0"/>
    <xf numFmtId="0" fontId="21" fillId="62" borderId="177" applyNumberFormat="0" applyAlignment="0" applyProtection="0"/>
    <xf numFmtId="0" fontId="21" fillId="62" borderId="177" applyNumberFormat="0" applyAlignment="0" applyProtection="0"/>
    <xf numFmtId="0" fontId="41" fillId="46" borderId="175" applyNumberFormat="0" applyAlignment="0" applyProtection="0"/>
    <xf numFmtId="0" fontId="41" fillId="46" borderId="175" applyNumberFormat="0" applyAlignment="0" applyProtection="0"/>
    <xf numFmtId="0" fontId="41" fillId="46" borderId="175" applyNumberFormat="0" applyAlignment="0" applyProtection="0"/>
    <xf numFmtId="0" fontId="41" fillId="46" borderId="175" applyNumberFormat="0" applyAlignment="0" applyProtection="0"/>
    <xf numFmtId="0" fontId="41" fillId="46" borderId="175" applyNumberFormat="0" applyAlignment="0" applyProtection="0"/>
    <xf numFmtId="0" fontId="41" fillId="46" borderId="168" applyNumberFormat="0" applyAlignment="0" applyProtection="0"/>
    <xf numFmtId="0" fontId="41" fillId="46" borderId="168" applyNumberFormat="0" applyAlignment="0" applyProtection="0"/>
    <xf numFmtId="0" fontId="41" fillId="46" borderId="168" applyNumberFormat="0" applyAlignment="0" applyProtection="0"/>
    <xf numFmtId="0" fontId="41" fillId="46" borderId="168" applyNumberFormat="0" applyAlignment="0" applyProtection="0"/>
    <xf numFmtId="0" fontId="41" fillId="46" borderId="168" applyNumberFormat="0" applyAlignment="0" applyProtection="0"/>
    <xf numFmtId="0" fontId="21" fillId="62" borderId="170" applyNumberFormat="0" applyAlignment="0" applyProtection="0"/>
    <xf numFmtId="0" fontId="21" fillId="62" borderId="170" applyNumberFormat="0" applyAlignment="0" applyProtection="0"/>
    <xf numFmtId="0" fontId="21" fillId="62" borderId="170" applyNumberFormat="0" applyAlignment="0" applyProtection="0"/>
    <xf numFmtId="0" fontId="21" fillId="62" borderId="170" applyNumberFormat="0" applyAlignment="0" applyProtection="0"/>
    <xf numFmtId="0" fontId="44" fillId="55" borderId="171" applyNumberFormat="0" applyAlignment="0" applyProtection="0"/>
    <xf numFmtId="0" fontId="44" fillId="55" borderId="171" applyNumberFormat="0" applyAlignment="0" applyProtection="0"/>
    <xf numFmtId="0" fontId="44" fillId="55" borderId="171" applyNumberFormat="0" applyAlignment="0" applyProtection="0"/>
    <xf numFmtId="0" fontId="44" fillId="55" borderId="171" applyNumberFormat="0" applyAlignment="0" applyProtection="0"/>
    <xf numFmtId="0" fontId="44" fillId="55" borderId="171" applyNumberFormat="0" applyAlignment="0" applyProtection="0"/>
    <xf numFmtId="0" fontId="31" fillId="24" borderId="175" applyNumberFormat="0" applyAlignment="0" applyProtection="0"/>
    <xf numFmtId="0" fontId="34" fillId="0" borderId="172" applyNumberFormat="0" applyFill="0" applyAlignment="0" applyProtection="0"/>
    <xf numFmtId="0" fontId="34" fillId="0" borderId="172" applyNumberFormat="0" applyFill="0" applyAlignment="0" applyProtection="0"/>
    <xf numFmtId="0" fontId="34" fillId="0" borderId="172" applyNumberFormat="0" applyFill="0" applyAlignment="0" applyProtection="0"/>
    <xf numFmtId="0" fontId="34" fillId="0" borderId="172" applyNumberFormat="0" applyFill="0" applyAlignment="0" applyProtection="0"/>
    <xf numFmtId="0" fontId="34" fillId="0" borderId="172" applyNumberFormat="0" applyFill="0" applyAlignment="0" applyProtection="0"/>
    <xf numFmtId="166" fontId="3" fillId="0" borderId="0" applyFont="0" applyFill="0" applyBorder="0" applyAlignment="0" applyProtection="0"/>
    <xf numFmtId="0" fontId="41" fillId="10" borderId="175" applyNumberFormat="0" applyAlignment="0" applyProtection="0"/>
    <xf numFmtId="0" fontId="42" fillId="0" borderId="173" applyNumberFormat="0" applyFill="0" applyAlignment="0" applyProtection="0"/>
    <xf numFmtId="0" fontId="32" fillId="25" borderId="95" applyNumberFormat="0" applyAlignment="0" applyProtection="0"/>
    <xf numFmtId="0" fontId="42" fillId="0" borderId="180" applyNumberFormat="0" applyFill="0" applyAlignment="0" applyProtection="0"/>
    <xf numFmtId="0" fontId="34" fillId="0" borderId="179" applyNumberFormat="0" applyFill="0" applyAlignment="0" applyProtection="0"/>
    <xf numFmtId="0" fontId="34" fillId="0" borderId="179" applyNumberFormat="0" applyFill="0" applyAlignment="0" applyProtection="0"/>
    <xf numFmtId="0" fontId="32" fillId="25" borderId="95" applyNumberFormat="0" applyAlignment="0" applyProtection="0"/>
    <xf numFmtId="0" fontId="42" fillId="0" borderId="173" applyNumberFormat="0" applyFill="0" applyAlignment="0" applyProtection="0"/>
    <xf numFmtId="0" fontId="42" fillId="0" borderId="176" applyNumberFormat="0" applyFill="0" applyAlignment="0" applyProtection="0"/>
    <xf numFmtId="0" fontId="42" fillId="0" borderId="176" applyNumberFormat="0" applyFill="0" applyAlignment="0" applyProtection="0"/>
    <xf numFmtId="0" fontId="31" fillId="55" borderId="175" applyNumberFormat="0" applyAlignment="0" applyProtection="0"/>
    <xf numFmtId="0" fontId="31" fillId="55" borderId="175" applyNumberFormat="0" applyAlignment="0" applyProtection="0"/>
    <xf numFmtId="0" fontId="32" fillId="56" borderId="95" applyNumberFormat="0" applyAlignment="0" applyProtection="0"/>
    <xf numFmtId="0" fontId="32" fillId="56" borderId="95" applyNumberFormat="0" applyAlignment="0" applyProtection="0"/>
    <xf numFmtId="0" fontId="42" fillId="0" borderId="173" applyNumberFormat="0" applyFill="0" applyAlignment="0" applyProtection="0"/>
    <xf numFmtId="0" fontId="44" fillId="24" borderId="178" applyNumberFormat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42" fillId="0" borderId="173" applyNumberFormat="0" applyFill="0" applyAlignment="0" applyProtection="0"/>
    <xf numFmtId="0" fontId="32" fillId="56" borderId="95" applyNumberFormat="0" applyAlignment="0" applyProtection="0"/>
    <xf numFmtId="0" fontId="32" fillId="56" borderId="95" applyNumberFormat="0" applyAlignment="0" applyProtection="0"/>
    <xf numFmtId="0" fontId="32" fillId="56" borderId="95" applyNumberFormat="0" applyAlignment="0" applyProtection="0"/>
    <xf numFmtId="0" fontId="32" fillId="56" borderId="95" applyNumberFormat="0" applyAlignment="0" applyProtection="0"/>
    <xf numFmtId="0" fontId="32" fillId="56" borderId="95" applyNumberFormat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32" fillId="56" borderId="95" applyNumberFormat="0" applyAlignment="0" applyProtection="0"/>
    <xf numFmtId="0" fontId="32" fillId="56" borderId="95" applyNumberFormat="0" applyAlignment="0" applyProtection="0"/>
    <xf numFmtId="0" fontId="32" fillId="56" borderId="95" applyNumberFormat="0" applyAlignment="0" applyProtection="0"/>
    <xf numFmtId="0" fontId="32" fillId="25" borderId="95" applyNumberFormat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32" fillId="56" borderId="95" applyNumberFormat="0" applyAlignment="0" applyProtection="0"/>
    <xf numFmtId="0" fontId="42" fillId="0" borderId="173" applyNumberFormat="0" applyFill="0" applyAlignment="0" applyProtection="0"/>
    <xf numFmtId="166" fontId="3" fillId="0" borderId="0" applyFont="0" applyFill="0" applyBorder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42" fillId="0" borderId="180" applyNumberFormat="0" applyFill="0" applyAlignment="0" applyProtection="0"/>
    <xf numFmtId="0" fontId="42" fillId="0" borderId="173" applyNumberFormat="0" applyFill="0" applyAlignment="0" applyProtection="0"/>
    <xf numFmtId="0" fontId="32" fillId="56" borderId="95" applyNumberFormat="0" applyAlignment="0" applyProtection="0"/>
    <xf numFmtId="0" fontId="32" fillId="56" borderId="95" applyNumberFormat="0" applyAlignment="0" applyProtection="0"/>
    <xf numFmtId="0" fontId="32" fillId="56" borderId="95" applyNumberFormat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42" fillId="0" borderId="173" applyNumberFormat="0" applyFill="0" applyAlignment="0" applyProtection="0"/>
    <xf numFmtId="0" fontId="32" fillId="56" borderId="95" applyNumberFormat="0" applyAlignment="0" applyProtection="0"/>
    <xf numFmtId="0" fontId="42" fillId="0" borderId="173" applyNumberFormat="0" applyFill="0" applyAlignment="0" applyProtection="0"/>
    <xf numFmtId="0" fontId="3" fillId="0" borderId="0"/>
    <xf numFmtId="0" fontId="3" fillId="0" borderId="0"/>
    <xf numFmtId="0" fontId="44" fillId="55" borderId="178" applyNumberFormat="0" applyAlignment="0" applyProtection="0"/>
    <xf numFmtId="0" fontId="44" fillId="55" borderId="178" applyNumberFormat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0" fontId="42" fillId="0" borderId="180" applyNumberFormat="0" applyFill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166" fontId="21" fillId="0" borderId="0" applyFont="0" applyFill="0" applyBorder="0" applyAlignment="0" applyProtection="0"/>
  </cellStyleXfs>
  <cellXfs count="1065">
    <xf numFmtId="0" fontId="0" fillId="0" borderId="0" xfId="0"/>
    <xf numFmtId="0" fontId="0" fillId="0" borderId="0" xfId="0" applyAlignment="1">
      <alignment vertical="center"/>
    </xf>
    <xf numFmtId="0" fontId="23" fillId="4" borderId="24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168" fontId="23" fillId="0" borderId="38" xfId="1" applyNumberFormat="1" applyFont="1" applyBorder="1" applyAlignment="1">
      <alignment vertical="center"/>
    </xf>
    <xf numFmtId="0" fontId="21" fillId="4" borderId="26" xfId="0" applyFont="1" applyFill="1" applyBorder="1" applyAlignment="1">
      <alignment vertical="center"/>
    </xf>
    <xf numFmtId="0" fontId="21" fillId="4" borderId="28" xfId="0" applyFont="1" applyFill="1" applyBorder="1" applyAlignment="1">
      <alignment vertical="center"/>
    </xf>
    <xf numFmtId="0" fontId="21" fillId="0" borderId="33" xfId="0" applyFont="1" applyFill="1" applyBorder="1" applyAlignment="1">
      <alignment horizontal="center" vertical="center"/>
    </xf>
    <xf numFmtId="168" fontId="21" fillId="0" borderId="34" xfId="1" applyNumberFormat="1" applyFont="1" applyBorder="1" applyAlignment="1">
      <alignment vertical="center"/>
    </xf>
    <xf numFmtId="179" fontId="21" fillId="0" borderId="2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4" borderId="26" xfId="271" applyFont="1" applyFill="1" applyBorder="1" applyAlignment="1">
      <alignment vertical="center"/>
    </xf>
    <xf numFmtId="0" fontId="21" fillId="4" borderId="28" xfId="271" applyFont="1" applyFill="1" applyBorder="1" applyAlignment="1">
      <alignment vertical="center"/>
    </xf>
    <xf numFmtId="0" fontId="21" fillId="0" borderId="33" xfId="271" applyFont="1" applyBorder="1" applyAlignment="1">
      <alignment horizontal="center" vertical="center"/>
    </xf>
    <xf numFmtId="0" fontId="21" fillId="0" borderId="29" xfId="271" applyFont="1" applyBorder="1" applyAlignment="1">
      <alignment horizontal="center" vertical="center"/>
    </xf>
    <xf numFmtId="0" fontId="23" fillId="4" borderId="24" xfId="275" applyFont="1" applyFill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168" fontId="23" fillId="0" borderId="59" xfId="1" applyNumberFormat="1" applyFont="1" applyBorder="1" applyAlignment="1">
      <alignment vertical="center"/>
    </xf>
    <xf numFmtId="9" fontId="23" fillId="0" borderId="77" xfId="274" applyFont="1" applyBorder="1" applyAlignment="1">
      <alignment horizontal="center" vertical="center"/>
    </xf>
    <xf numFmtId="168" fontId="21" fillId="0" borderId="78" xfId="1" applyNumberFormat="1" applyFont="1" applyBorder="1" applyAlignment="1">
      <alignment vertical="center"/>
    </xf>
    <xf numFmtId="168" fontId="27" fillId="64" borderId="61" xfId="0" applyNumberFormat="1" applyFont="1" applyFill="1" applyBorder="1" applyAlignment="1">
      <alignment horizontal="center" vertical="center"/>
    </xf>
    <xf numFmtId="0" fontId="23" fillId="65" borderId="24" xfId="271" applyFont="1" applyFill="1" applyBorder="1" applyAlignment="1">
      <alignment horizontal="center" vertical="center"/>
    </xf>
    <xf numFmtId="0" fontId="21" fillId="65" borderId="26" xfId="271" applyFont="1" applyFill="1" applyBorder="1" applyAlignment="1">
      <alignment vertical="center"/>
    </xf>
    <xf numFmtId="0" fontId="21" fillId="65" borderId="28" xfId="271" applyFont="1" applyFill="1" applyBorder="1" applyAlignment="1">
      <alignment vertical="center"/>
    </xf>
    <xf numFmtId="2" fontId="21" fillId="0" borderId="39" xfId="271" applyNumberFormat="1" applyFont="1" applyFill="1" applyBorder="1" applyAlignment="1">
      <alignment horizontal="center" vertical="center"/>
    </xf>
    <xf numFmtId="0" fontId="21" fillId="0" borderId="50" xfId="271" applyFont="1" applyBorder="1" applyAlignment="1">
      <alignment horizontal="center" vertical="center"/>
    </xf>
    <xf numFmtId="1" fontId="21" fillId="0" borderId="50" xfId="271" applyNumberFormat="1" applyFont="1" applyFill="1" applyBorder="1" applyAlignment="1">
      <alignment horizontal="center" vertical="center"/>
    </xf>
    <xf numFmtId="168" fontId="21" fillId="0" borderId="79" xfId="1" applyNumberFormat="1" applyFont="1" applyBorder="1" applyAlignment="1">
      <alignment vertical="center"/>
    </xf>
    <xf numFmtId="168" fontId="21" fillId="0" borderId="80" xfId="1" applyNumberFormat="1" applyFont="1" applyBorder="1" applyAlignment="1">
      <alignment vertical="center"/>
    </xf>
    <xf numFmtId="168" fontId="22" fillId="64" borderId="28" xfId="271" applyNumberFormat="1" applyFont="1" applyFill="1" applyBorder="1" applyAlignment="1">
      <alignment vertical="center"/>
    </xf>
    <xf numFmtId="168" fontId="27" fillId="0" borderId="61" xfId="271" applyNumberFormat="1" applyFont="1" applyFill="1" applyBorder="1" applyAlignment="1">
      <alignment horizontal="center" vertical="center"/>
    </xf>
    <xf numFmtId="168" fontId="22" fillId="0" borderId="84" xfId="271" applyNumberFormat="1" applyFont="1" applyFill="1" applyBorder="1" applyAlignment="1">
      <alignment horizontal="center" vertical="center"/>
    </xf>
    <xf numFmtId="0" fontId="23" fillId="4" borderId="24" xfId="271" applyFont="1" applyFill="1" applyBorder="1" applyAlignment="1">
      <alignment horizontal="center" vertical="center"/>
    </xf>
    <xf numFmtId="0" fontId="21" fillId="0" borderId="0" xfId="279" applyAlignment="1">
      <alignment vertical="center"/>
    </xf>
    <xf numFmtId="168" fontId="49" fillId="0" borderId="34" xfId="1" applyNumberFormat="1" applyFont="1" applyBorder="1" applyAlignment="1">
      <alignment vertical="center"/>
    </xf>
    <xf numFmtId="168" fontId="50" fillId="0" borderId="38" xfId="1" applyNumberFormat="1" applyFont="1" applyBorder="1" applyAlignment="1">
      <alignment vertical="center"/>
    </xf>
    <xf numFmtId="0" fontId="21" fillId="0" borderId="33" xfId="279" applyFont="1" applyBorder="1" applyAlignment="1">
      <alignment horizontal="center" vertical="center"/>
    </xf>
    <xf numFmtId="0" fontId="21" fillId="0" borderId="33" xfId="279" applyFont="1" applyFill="1" applyBorder="1" applyAlignment="1">
      <alignment horizontal="center" vertical="center"/>
    </xf>
    <xf numFmtId="168" fontId="23" fillId="0" borderId="85" xfId="1" applyNumberFormat="1" applyFont="1" applyBorder="1" applyAlignment="1">
      <alignment vertical="center"/>
    </xf>
    <xf numFmtId="168" fontId="21" fillId="0" borderId="40" xfId="1" applyNumberFormat="1" applyFont="1" applyFill="1" applyBorder="1" applyAlignment="1">
      <alignment horizontal="center" vertical="center"/>
    </xf>
    <xf numFmtId="44" fontId="21" fillId="0" borderId="80" xfId="1" applyNumberFormat="1" applyFont="1" applyBorder="1" applyAlignment="1">
      <alignment vertical="center"/>
    </xf>
    <xf numFmtId="44" fontId="21" fillId="0" borderId="79" xfId="1" applyNumberFormat="1" applyFont="1" applyBorder="1" applyAlignment="1">
      <alignment vertical="center"/>
    </xf>
    <xf numFmtId="178" fontId="23" fillId="0" borderId="85" xfId="1" applyNumberFormat="1" applyFont="1" applyBorder="1" applyAlignment="1">
      <alignment vertical="center"/>
    </xf>
    <xf numFmtId="177" fontId="53" fillId="0" borderId="33" xfId="488" applyNumberFormat="1" applyFont="1" applyFill="1" applyBorder="1" applyAlignment="1">
      <alignment vertical="center"/>
    </xf>
    <xf numFmtId="0" fontId="21" fillId="0" borderId="21" xfId="271" applyBorder="1" applyAlignment="1">
      <alignment horizontal="center" vertical="center"/>
    </xf>
    <xf numFmtId="0" fontId="21" fillId="0" borderId="0" xfId="27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168" fontId="27" fillId="0" borderId="73" xfId="271" applyNumberFormat="1" applyFont="1" applyFill="1" applyBorder="1" applyAlignment="1">
      <alignment horizontal="center" vertical="center"/>
    </xf>
    <xf numFmtId="166" fontId="23" fillId="0" borderId="0" xfId="1" applyNumberFormat="1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3" fillId="3" borderId="67" xfId="0" applyFont="1" applyFill="1" applyBorder="1" applyAlignment="1">
      <alignment horizontal="center" vertical="center"/>
    </xf>
    <xf numFmtId="9" fontId="23" fillId="0" borderId="77" xfId="636" applyFont="1" applyBorder="1" applyAlignment="1">
      <alignment horizontal="center" vertical="center"/>
    </xf>
    <xf numFmtId="0" fontId="21" fillId="65" borderId="100" xfId="271" applyFont="1" applyFill="1" applyBorder="1" applyAlignment="1">
      <alignment vertical="center"/>
    </xf>
    <xf numFmtId="9" fontId="23" fillId="66" borderId="103" xfId="487" applyFont="1" applyFill="1" applyBorder="1" applyAlignment="1">
      <alignment horizontal="center" vertical="center"/>
    </xf>
    <xf numFmtId="168" fontId="23" fillId="0" borderId="104" xfId="1" applyNumberFormat="1" applyFont="1" applyBorder="1" applyAlignment="1">
      <alignment vertical="center"/>
    </xf>
    <xf numFmtId="177" fontId="53" fillId="0" borderId="33" xfId="270" applyNumberFormat="1" applyFont="1" applyFill="1" applyBorder="1" applyAlignment="1">
      <alignment vertical="center"/>
    </xf>
    <xf numFmtId="10" fontId="23" fillId="66" borderId="105" xfId="487" applyNumberFormat="1" applyFont="1" applyFill="1" applyBorder="1" applyAlignment="1">
      <alignment horizontal="center" vertical="center"/>
    </xf>
    <xf numFmtId="166" fontId="21" fillId="0" borderId="34" xfId="272" applyNumberFormat="1" applyFont="1" applyFill="1" applyBorder="1" applyAlignment="1">
      <alignment vertical="center"/>
    </xf>
    <xf numFmtId="166" fontId="23" fillId="0" borderId="38" xfId="272" applyNumberFormat="1" applyFont="1" applyBorder="1"/>
    <xf numFmtId="0" fontId="23" fillId="3" borderId="22" xfId="0" applyFont="1" applyFill="1" applyBorder="1" applyAlignment="1">
      <alignment horizontal="center" vertical="center"/>
    </xf>
    <xf numFmtId="168" fontId="21" fillId="0" borderId="0" xfId="279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3" borderId="110" xfId="0" applyFont="1" applyFill="1" applyBorder="1" applyAlignment="1">
      <alignment horizontal="center" vertical="center"/>
    </xf>
    <xf numFmtId="0" fontId="23" fillId="3" borderId="111" xfId="0" applyFont="1" applyFill="1" applyBorder="1" applyAlignment="1">
      <alignment horizontal="center" vertical="center"/>
    </xf>
    <xf numFmtId="1" fontId="21" fillId="0" borderId="112" xfId="0" applyNumberFormat="1" applyFont="1" applyBorder="1" applyAlignment="1">
      <alignment horizontal="center" vertical="center"/>
    </xf>
    <xf numFmtId="168" fontId="21" fillId="0" borderId="113" xfId="1" applyNumberFormat="1" applyFont="1" applyBorder="1" applyAlignment="1">
      <alignment vertical="center"/>
    </xf>
    <xf numFmtId="166" fontId="23" fillId="0" borderId="117" xfId="1" applyNumberFormat="1" applyFont="1" applyBorder="1" applyAlignment="1">
      <alignment vertical="center"/>
    </xf>
    <xf numFmtId="44" fontId="0" fillId="0" borderId="0" xfId="270" applyFont="1" applyAlignment="1">
      <alignment vertical="center"/>
    </xf>
    <xf numFmtId="10" fontId="23" fillId="66" borderId="31" xfId="487" applyNumberFormat="1" applyFont="1" applyFill="1" applyBorder="1" applyAlignment="1">
      <alignment horizontal="center" vertical="center"/>
    </xf>
    <xf numFmtId="168" fontId="22" fillId="0" borderId="61" xfId="271" applyNumberFormat="1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40" borderId="33" xfId="0" applyFont="1" applyFill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44" fontId="21" fillId="0" borderId="33" xfId="0" applyNumberFormat="1" applyFont="1" applyBorder="1" applyAlignment="1">
      <alignment horizontal="center"/>
    </xf>
    <xf numFmtId="44" fontId="21" fillId="0" borderId="33" xfId="270" applyFont="1" applyBorder="1" applyAlignment="1">
      <alignment horizontal="center"/>
    </xf>
    <xf numFmtId="44" fontId="21" fillId="0" borderId="0" xfId="0" applyNumberFormat="1" applyFont="1" applyAlignment="1">
      <alignment horizontal="center"/>
    </xf>
    <xf numFmtId="168" fontId="21" fillId="0" borderId="50" xfId="734" applyNumberFormat="1" applyFont="1" applyFill="1" applyBorder="1" applyAlignment="1">
      <alignment vertical="center"/>
    </xf>
    <xf numFmtId="168" fontId="21" fillId="0" borderId="55" xfId="734" applyNumberFormat="1" applyFont="1" applyBorder="1" applyAlignment="1">
      <alignment vertical="center"/>
    </xf>
    <xf numFmtId="168" fontId="21" fillId="0" borderId="34" xfId="734" applyNumberFormat="1" applyFont="1" applyBorder="1" applyAlignment="1">
      <alignment vertical="center"/>
    </xf>
    <xf numFmtId="168" fontId="23" fillId="0" borderId="51" xfId="734" applyNumberFormat="1" applyFont="1" applyBorder="1" applyAlignment="1">
      <alignment vertical="center"/>
    </xf>
    <xf numFmtId="168" fontId="23" fillId="0" borderId="59" xfId="734" applyNumberFormat="1" applyFont="1" applyBorder="1" applyAlignment="1">
      <alignment vertical="center"/>
    </xf>
    <xf numFmtId="168" fontId="21" fillId="0" borderId="78" xfId="734" applyNumberFormat="1" applyFont="1" applyBorder="1" applyAlignment="1">
      <alignment vertical="center"/>
    </xf>
    <xf numFmtId="0" fontId="21" fillId="0" borderId="0" xfId="744" applyAlignment="1">
      <alignment vertical="center"/>
    </xf>
    <xf numFmtId="0" fontId="21" fillId="0" borderId="50" xfId="744" applyFont="1" applyFill="1" applyBorder="1" applyAlignment="1">
      <alignment horizontal="center" vertical="center"/>
    </xf>
    <xf numFmtId="0" fontId="15" fillId="0" borderId="0" xfId="745" applyFill="1" applyAlignment="1"/>
    <xf numFmtId="0" fontId="15" fillId="0" borderId="0" xfId="745" applyFill="1"/>
    <xf numFmtId="0" fontId="15" fillId="0" borderId="0" xfId="745" applyFill="1" applyAlignment="1">
      <alignment horizontal="center"/>
    </xf>
    <xf numFmtId="0" fontId="55" fillId="0" borderId="0" xfId="745" applyFont="1" applyFill="1" applyAlignment="1"/>
    <xf numFmtId="0" fontId="26" fillId="0" borderId="0" xfId="745" applyFont="1" applyFill="1" applyBorder="1" applyAlignment="1"/>
    <xf numFmtId="0" fontId="22" fillId="0" borderId="0" xfId="745" applyFont="1" applyFill="1" applyBorder="1"/>
    <xf numFmtId="0" fontId="26" fillId="0" borderId="0" xfId="745" applyFont="1" applyFill="1" applyBorder="1"/>
    <xf numFmtId="0" fontId="26" fillId="0" borderId="0" xfId="745" applyFont="1" applyFill="1" applyBorder="1" applyAlignment="1">
      <alignment horizontal="center"/>
    </xf>
    <xf numFmtId="183" fontId="22" fillId="0" borderId="0" xfId="745" applyNumberFormat="1" applyFont="1" applyFill="1" applyBorder="1"/>
    <xf numFmtId="0" fontId="26" fillId="0" borderId="0" xfId="745" applyFont="1" applyFill="1"/>
    <xf numFmtId="0" fontId="55" fillId="0" borderId="0" xfId="745" applyFont="1" applyFill="1" applyBorder="1" applyAlignment="1"/>
    <xf numFmtId="0" fontId="55" fillId="0" borderId="0" xfId="745" applyFont="1" applyFill="1" applyBorder="1" applyAlignment="1">
      <alignment horizontal="justify"/>
    </xf>
    <xf numFmtId="0" fontId="55" fillId="0" borderId="0" xfId="745" applyFont="1" applyFill="1" applyBorder="1" applyAlignment="1">
      <alignment horizontal="center"/>
    </xf>
    <xf numFmtId="0" fontId="55" fillId="0" borderId="0" xfId="745" applyFont="1" applyFill="1" applyBorder="1"/>
    <xf numFmtId="0" fontId="62" fillId="0" borderId="0" xfId="745" applyFont="1" applyFill="1" applyBorder="1" applyAlignment="1">
      <alignment horizontal="center"/>
    </xf>
    <xf numFmtId="0" fontId="54" fillId="0" borderId="0" xfId="745" applyFont="1" applyFill="1" applyBorder="1" applyAlignment="1"/>
    <xf numFmtId="0" fontId="54" fillId="0" borderId="33" xfId="745" applyFont="1" applyFill="1" applyBorder="1" applyAlignment="1"/>
    <xf numFmtId="0" fontId="54" fillId="0" borderId="33" xfId="745" applyFont="1" applyFill="1" applyBorder="1" applyAlignment="1">
      <alignment horizontal="center"/>
    </xf>
    <xf numFmtId="0" fontId="55" fillId="0" borderId="33" xfId="745" applyFont="1" applyFill="1" applyBorder="1" applyAlignment="1"/>
    <xf numFmtId="164" fontId="54" fillId="67" borderId="33" xfId="745" applyNumberFormat="1" applyFont="1" applyFill="1" applyBorder="1" applyAlignment="1">
      <alignment horizontal="center"/>
    </xf>
    <xf numFmtId="0" fontId="55" fillId="0" borderId="33" xfId="745" applyFont="1" applyFill="1" applyBorder="1"/>
    <xf numFmtId="0" fontId="54" fillId="0" borderId="33" xfId="745" applyFont="1" applyFill="1" applyBorder="1"/>
    <xf numFmtId="190" fontId="55" fillId="0" borderId="33" xfId="745" applyNumberFormat="1" applyFont="1" applyFill="1" applyBorder="1"/>
    <xf numFmtId="183" fontId="54" fillId="0" borderId="33" xfId="745" applyNumberFormat="1" applyFont="1" applyFill="1" applyBorder="1"/>
    <xf numFmtId="164" fontId="54" fillId="69" borderId="33" xfId="745" applyNumberFormat="1" applyFont="1" applyFill="1" applyBorder="1"/>
    <xf numFmtId="9" fontId="54" fillId="0" borderId="33" xfId="745" applyNumberFormat="1" applyFont="1" applyFill="1" applyBorder="1" applyAlignment="1">
      <alignment horizontal="center"/>
    </xf>
    <xf numFmtId="164" fontId="54" fillId="0" borderId="33" xfId="745" applyNumberFormat="1" applyFont="1" applyFill="1" applyBorder="1"/>
    <xf numFmtId="164" fontId="54" fillId="70" borderId="33" xfId="745" applyNumberFormat="1" applyFont="1" applyFill="1" applyBorder="1"/>
    <xf numFmtId="183" fontId="54" fillId="71" borderId="33" xfId="745" applyNumberFormat="1" applyFont="1" applyFill="1" applyBorder="1"/>
    <xf numFmtId="0" fontId="54" fillId="0" borderId="0" xfId="745" applyFont="1" applyFill="1" applyBorder="1"/>
    <xf numFmtId="165" fontId="55" fillId="0" borderId="0" xfId="745" applyNumberFormat="1" applyFont="1" applyFill="1" applyBorder="1"/>
    <xf numFmtId="164" fontId="54" fillId="0" borderId="0" xfId="745" applyNumberFormat="1" applyFont="1" applyFill="1" applyBorder="1"/>
    <xf numFmtId="183" fontId="54" fillId="0" borderId="0" xfId="745" applyNumberFormat="1" applyFont="1" applyFill="1" applyBorder="1"/>
    <xf numFmtId="0" fontId="55" fillId="0" borderId="0" xfId="745" applyFont="1" applyFill="1"/>
    <xf numFmtId="0" fontId="55" fillId="0" borderId="0" xfId="745" applyFont="1" applyFill="1" applyAlignment="1">
      <alignment horizontal="center"/>
    </xf>
    <xf numFmtId="0" fontId="65" fillId="0" borderId="0" xfId="745" applyFont="1" applyFill="1" applyAlignment="1">
      <alignment horizontal="center"/>
    </xf>
    <xf numFmtId="0" fontId="65" fillId="0" borderId="0" xfId="745" applyFont="1" applyFill="1"/>
    <xf numFmtId="0" fontId="54" fillId="0" borderId="0" xfId="745" applyFont="1" applyFill="1" applyBorder="1" applyAlignment="1">
      <alignment horizontal="center"/>
    </xf>
    <xf numFmtId="1" fontId="21" fillId="0" borderId="118" xfId="0" applyNumberFormat="1" applyFont="1" applyBorder="1" applyAlignment="1">
      <alignment horizontal="center" vertical="center"/>
    </xf>
    <xf numFmtId="0" fontId="14" fillId="39" borderId="0" xfId="752" applyFill="1" applyBorder="1"/>
    <xf numFmtId="0" fontId="66" fillId="39" borderId="0" xfId="752" applyFont="1" applyFill="1" applyBorder="1" applyAlignment="1">
      <alignment horizontal="center" vertical="center"/>
    </xf>
    <xf numFmtId="0" fontId="67" fillId="39" borderId="0" xfId="752" applyFont="1" applyFill="1" applyBorder="1" applyAlignment="1">
      <alignment horizontal="center" vertical="center"/>
    </xf>
    <xf numFmtId="0" fontId="66" fillId="0" borderId="119" xfId="752" applyFont="1" applyBorder="1" applyAlignment="1">
      <alignment horizontal="center"/>
    </xf>
    <xf numFmtId="0" fontId="69" fillId="72" borderId="119" xfId="752" applyFont="1" applyFill="1" applyBorder="1" applyAlignment="1">
      <alignment horizontal="center" vertical="center"/>
    </xf>
    <xf numFmtId="0" fontId="14" fillId="39" borderId="0" xfId="752" applyFill="1"/>
    <xf numFmtId="0" fontId="14" fillId="0" borderId="0" xfId="752"/>
    <xf numFmtId="0" fontId="14" fillId="39" borderId="120" xfId="752" applyFill="1" applyBorder="1" applyAlignment="1">
      <alignment horizontal="center" vertical="center"/>
    </xf>
    <xf numFmtId="0" fontId="14" fillId="0" borderId="122" xfId="752" applyFill="1" applyBorder="1" applyAlignment="1">
      <alignment vertical="top" wrapText="1"/>
    </xf>
    <xf numFmtId="0" fontId="14" fillId="0" borderId="50" xfId="752" applyFill="1" applyBorder="1" applyAlignment="1">
      <alignment horizontal="center" vertical="center" wrapText="1"/>
    </xf>
    <xf numFmtId="0" fontId="14" fillId="39" borderId="31" xfId="752" applyFill="1" applyBorder="1"/>
    <xf numFmtId="0" fontId="14" fillId="0" borderId="31" xfId="752" applyBorder="1"/>
    <xf numFmtId="0" fontId="14" fillId="39" borderId="124" xfId="752" applyFill="1" applyBorder="1" applyAlignment="1">
      <alignment horizontal="center" vertical="center"/>
    </xf>
    <xf numFmtId="0" fontId="14" fillId="0" borderId="33" xfId="752" applyFill="1" applyBorder="1" applyAlignment="1">
      <alignment vertical="top" wrapText="1"/>
    </xf>
    <xf numFmtId="0" fontId="14" fillId="0" borderId="50" xfId="752" applyFill="1" applyBorder="1" applyAlignment="1">
      <alignment horizontal="center" vertical="center"/>
    </xf>
    <xf numFmtId="191" fontId="14" fillId="0" borderId="126" xfId="752" applyNumberFormat="1" applyFill="1" applyBorder="1" applyAlignment="1">
      <alignment horizontal="center" vertical="center"/>
    </xf>
    <xf numFmtId="0" fontId="14" fillId="0" borderId="129" xfId="752" applyFill="1" applyBorder="1" applyAlignment="1">
      <alignment horizontal="justify" vertical="center"/>
    </xf>
    <xf numFmtId="0" fontId="14" fillId="0" borderId="33" xfId="752" applyFill="1" applyBorder="1" applyAlignment="1">
      <alignment horizontal="justify" vertical="center"/>
    </xf>
    <xf numFmtId="0" fontId="14" fillId="0" borderId="33" xfId="752" applyFill="1" applyBorder="1" applyAlignment="1">
      <alignment horizontal="center" vertical="center"/>
    </xf>
    <xf numFmtId="0" fontId="14" fillId="0" borderId="127" xfId="752" applyFill="1" applyBorder="1" applyAlignment="1">
      <alignment horizontal="justify" vertical="center"/>
    </xf>
    <xf numFmtId="0" fontId="14" fillId="0" borderId="131" xfId="752" applyFill="1" applyBorder="1" applyAlignment="1">
      <alignment horizontal="center" vertical="center"/>
    </xf>
    <xf numFmtId="0" fontId="14" fillId="39" borderId="131" xfId="752" applyFill="1" applyBorder="1" applyAlignment="1">
      <alignment horizontal="justify" vertical="center"/>
    </xf>
    <xf numFmtId="191" fontId="71" fillId="64" borderId="136" xfId="753" applyNumberFormat="1" applyFont="1" applyFill="1" applyBorder="1" applyAlignment="1">
      <alignment vertical="center"/>
    </xf>
    <xf numFmtId="0" fontId="14" fillId="39" borderId="137" xfId="752" applyFill="1" applyBorder="1" applyAlignment="1">
      <alignment horizontal="center" vertical="center"/>
    </xf>
    <xf numFmtId="0" fontId="14" fillId="0" borderId="43" xfId="752" applyFill="1" applyBorder="1" applyAlignment="1">
      <alignment horizontal="left" vertical="center" wrapText="1"/>
    </xf>
    <xf numFmtId="0" fontId="14" fillId="0" borderId="50" xfId="752" applyFill="1" applyBorder="1" applyAlignment="1">
      <alignment horizontal="justify" vertical="center"/>
    </xf>
    <xf numFmtId="191" fontId="0" fillId="0" borderId="126" xfId="753" applyNumberFormat="1" applyFont="1" applyFill="1" applyBorder="1" applyAlignment="1">
      <alignment vertical="center"/>
    </xf>
    <xf numFmtId="0" fontId="14" fillId="0" borderId="129" xfId="752" applyFill="1" applyBorder="1" applyAlignment="1">
      <alignment horizontal="left" vertical="center" wrapText="1"/>
    </xf>
    <xf numFmtId="0" fontId="14" fillId="0" borderId="131" xfId="752" applyFill="1" applyBorder="1" applyAlignment="1">
      <alignment horizontal="justify" vertical="center"/>
    </xf>
    <xf numFmtId="191" fontId="0" fillId="0" borderId="113" xfId="753" applyNumberFormat="1" applyFont="1" applyFill="1" applyBorder="1" applyAlignment="1">
      <alignment vertical="center"/>
    </xf>
    <xf numFmtId="0" fontId="14" fillId="39" borderId="12" xfId="752" applyFill="1" applyBorder="1" applyAlignment="1">
      <alignment horizontal="right"/>
    </xf>
    <xf numFmtId="0" fontId="66" fillId="73" borderId="0" xfId="752" applyFont="1" applyFill="1" applyBorder="1" applyAlignment="1">
      <alignment horizontal="right"/>
    </xf>
    <xf numFmtId="0" fontId="14" fillId="73" borderId="0" xfId="752" applyFill="1" applyBorder="1" applyAlignment="1">
      <alignment horizontal="right"/>
    </xf>
    <xf numFmtId="191" fontId="71" fillId="73" borderId="136" xfId="753" applyNumberFormat="1" applyFont="1" applyFill="1" applyBorder="1" applyAlignment="1">
      <alignment horizontal="center" vertical="center"/>
    </xf>
    <xf numFmtId="191" fontId="68" fillId="73" borderId="136" xfId="753" applyNumberFormat="1" applyFont="1" applyFill="1" applyBorder="1" applyAlignment="1">
      <alignment horizontal="center" vertical="center"/>
    </xf>
    <xf numFmtId="192" fontId="66" fillId="74" borderId="17" xfId="754" applyNumberFormat="1" applyFont="1" applyFill="1" applyBorder="1" applyAlignment="1">
      <alignment horizontal="center" vertical="center"/>
    </xf>
    <xf numFmtId="0" fontId="14" fillId="0" borderId="0" xfId="761"/>
    <xf numFmtId="0" fontId="66" fillId="0" borderId="0" xfId="761" applyFont="1" applyAlignment="1">
      <alignment horizontal="center"/>
    </xf>
    <xf numFmtId="0" fontId="69" fillId="75" borderId="119" xfId="761" applyFont="1" applyFill="1" applyBorder="1" applyAlignment="1">
      <alignment horizontal="center" vertical="center"/>
    </xf>
    <xf numFmtId="0" fontId="69" fillId="75" borderId="134" xfId="761" applyFont="1" applyFill="1" applyBorder="1" applyAlignment="1">
      <alignment horizontal="center" vertical="center"/>
    </xf>
    <xf numFmtId="0" fontId="14" fillId="0" borderId="50" xfId="761" applyBorder="1" applyAlignment="1">
      <alignment horizontal="center" vertical="center"/>
    </xf>
    <xf numFmtId="0" fontId="14" fillId="0" borderId="129" xfId="761" applyFill="1" applyBorder="1" applyAlignment="1">
      <alignment horizontal="justify" vertical="center"/>
    </xf>
    <xf numFmtId="0" fontId="14" fillId="0" borderId="131" xfId="761" applyBorder="1" applyAlignment="1">
      <alignment horizontal="center" vertical="center"/>
    </xf>
    <xf numFmtId="178" fontId="14" fillId="0" borderId="138" xfId="761" applyNumberFormat="1" applyBorder="1" applyAlignment="1">
      <alignment horizontal="center" vertical="center"/>
    </xf>
    <xf numFmtId="178" fontId="14" fillId="39" borderId="124" xfId="761" applyNumberFormat="1" applyFill="1" applyBorder="1" applyAlignment="1">
      <alignment horizontal="right" vertical="center"/>
    </xf>
    <xf numFmtId="0" fontId="14" fillId="0" borderId="131" xfId="761" applyBorder="1" applyAlignment="1">
      <alignment horizontal="justify" vertical="center"/>
    </xf>
    <xf numFmtId="0" fontId="14" fillId="0" borderId="43" xfId="761" applyFill="1" applyBorder="1" applyAlignment="1">
      <alignment horizontal="justify" vertical="center"/>
    </xf>
    <xf numFmtId="0" fontId="14" fillId="0" borderId="50" xfId="761" applyBorder="1" applyAlignment="1">
      <alignment horizontal="justify" vertical="center"/>
    </xf>
    <xf numFmtId="178" fontId="14" fillId="0" borderId="40" xfId="761" applyNumberFormat="1" applyBorder="1" applyAlignment="1">
      <alignment horizontal="center" vertical="center"/>
    </xf>
    <xf numFmtId="1" fontId="14" fillId="0" borderId="50" xfId="761" applyNumberFormat="1" applyBorder="1" applyAlignment="1">
      <alignment horizontal="center" vertical="center"/>
    </xf>
    <xf numFmtId="0" fontId="14" fillId="39" borderId="43" xfId="761" applyFill="1" applyBorder="1" applyAlignment="1">
      <alignment horizontal="justify" vertical="center"/>
    </xf>
    <xf numFmtId="0" fontId="14" fillId="39" borderId="50" xfId="761" applyFill="1" applyBorder="1" applyAlignment="1">
      <alignment horizontal="justify" vertical="center"/>
    </xf>
    <xf numFmtId="0" fontId="14" fillId="39" borderId="50" xfId="761" applyFill="1" applyBorder="1" applyAlignment="1">
      <alignment horizontal="center" vertical="center"/>
    </xf>
    <xf numFmtId="0" fontId="14" fillId="0" borderId="139" xfId="761" applyFill="1" applyBorder="1" applyAlignment="1">
      <alignment horizontal="justify" vertical="center"/>
    </xf>
    <xf numFmtId="0" fontId="14" fillId="0" borderId="56" xfId="761" applyBorder="1" applyAlignment="1">
      <alignment horizontal="justify" vertical="center"/>
    </xf>
    <xf numFmtId="0" fontId="14" fillId="0" borderId="56" xfId="761" applyBorder="1" applyAlignment="1">
      <alignment horizontal="center" vertical="center"/>
    </xf>
    <xf numFmtId="178" fontId="14" fillId="0" borderId="140" xfId="761" applyNumberFormat="1" applyBorder="1" applyAlignment="1">
      <alignment horizontal="center" vertical="center"/>
    </xf>
    <xf numFmtId="44" fontId="14" fillId="0" borderId="0" xfId="761" applyNumberFormat="1"/>
    <xf numFmtId="0" fontId="14" fillId="0" borderId="0" xfId="786"/>
    <xf numFmtId="0" fontId="66" fillId="0" borderId="0" xfId="786" applyFont="1" applyAlignment="1">
      <alignment horizontal="center" vertical="center"/>
    </xf>
    <xf numFmtId="0" fontId="69" fillId="76" borderId="119" xfId="786" applyFont="1" applyFill="1" applyBorder="1" applyAlignment="1">
      <alignment horizontal="center"/>
    </xf>
    <xf numFmtId="0" fontId="66" fillId="0" borderId="121" xfId="786" applyFont="1" applyBorder="1" applyAlignment="1">
      <alignment horizontal="center" vertical="center" wrapText="1"/>
    </xf>
    <xf numFmtId="0" fontId="14" fillId="0" borderId="50" xfId="786" applyBorder="1" applyAlignment="1">
      <alignment horizontal="justify" vertical="center"/>
    </xf>
    <xf numFmtId="0" fontId="14" fillId="0" borderId="50" xfId="786" applyBorder="1" applyAlignment="1">
      <alignment horizontal="center" vertical="center"/>
    </xf>
    <xf numFmtId="191" fontId="14" fillId="39" borderId="126" xfId="786" applyNumberFormat="1" applyFill="1" applyBorder="1" applyAlignment="1">
      <alignment horizontal="justify" vertical="center"/>
    </xf>
    <xf numFmtId="0" fontId="14" fillId="0" borderId="131" xfId="786" applyBorder="1" applyAlignment="1">
      <alignment horizontal="center" vertical="center"/>
    </xf>
    <xf numFmtId="191" fontId="0" fillId="0" borderId="131" xfId="780" applyNumberFormat="1" applyFont="1" applyFill="1" applyBorder="1" applyAlignment="1">
      <alignment horizontal="center" vertical="center"/>
    </xf>
    <xf numFmtId="191" fontId="14" fillId="39" borderId="113" xfId="786" applyNumberFormat="1" applyFill="1" applyBorder="1" applyAlignment="1">
      <alignment horizontal="justify" vertical="center"/>
    </xf>
    <xf numFmtId="0" fontId="14" fillId="0" borderId="128" xfId="786" applyBorder="1" applyAlignment="1">
      <alignment horizontal="center" vertical="center"/>
    </xf>
    <xf numFmtId="191" fontId="14" fillId="39" borderId="113" xfId="786" applyNumberFormat="1" applyFill="1" applyBorder="1" applyAlignment="1">
      <alignment horizontal="left" vertical="center"/>
    </xf>
    <xf numFmtId="0" fontId="14" fillId="0" borderId="131" xfId="786" applyFill="1" applyBorder="1" applyAlignment="1">
      <alignment horizontal="justify" vertical="center"/>
    </xf>
    <xf numFmtId="0" fontId="14" fillId="0" borderId="131" xfId="786" applyFill="1" applyBorder="1" applyAlignment="1">
      <alignment horizontal="center" vertical="center"/>
    </xf>
    <xf numFmtId="191" fontId="0" fillId="0" borderId="113" xfId="780" applyNumberFormat="1" applyFont="1" applyFill="1" applyBorder="1" applyAlignment="1">
      <alignment horizontal="center" vertical="center"/>
    </xf>
    <xf numFmtId="1" fontId="14" fillId="0" borderId="131" xfId="786" applyNumberFormat="1" applyFill="1" applyBorder="1" applyAlignment="1">
      <alignment horizontal="center" vertical="center"/>
    </xf>
    <xf numFmtId="191" fontId="0" fillId="0" borderId="126" xfId="780" applyNumberFormat="1" applyFont="1" applyFill="1" applyBorder="1" applyAlignment="1">
      <alignment horizontal="justify" vertical="center"/>
    </xf>
    <xf numFmtId="0" fontId="14" fillId="0" borderId="131" xfId="786" applyFill="1" applyBorder="1" applyAlignment="1">
      <alignment horizontal="left" vertical="center" wrapText="1"/>
    </xf>
    <xf numFmtId="0" fontId="14" fillId="0" borderId="128" xfId="786" applyFill="1" applyBorder="1" applyAlignment="1">
      <alignment horizontal="justify" vertical="center"/>
    </xf>
    <xf numFmtId="0" fontId="14" fillId="0" borderId="127" xfId="786" applyFill="1" applyBorder="1" applyAlignment="1">
      <alignment horizontal="center" vertical="center"/>
    </xf>
    <xf numFmtId="7" fontId="14" fillId="76" borderId="119" xfId="786" applyNumberFormat="1" applyFill="1" applyBorder="1" applyAlignment="1">
      <alignment vertical="center"/>
    </xf>
    <xf numFmtId="44" fontId="14" fillId="0" borderId="0" xfId="786" applyNumberFormat="1"/>
    <xf numFmtId="7" fontId="14" fillId="0" borderId="0" xfId="786" applyNumberFormat="1"/>
    <xf numFmtId="168" fontId="49" fillId="0" borderId="131" xfId="1" applyNumberFormat="1" applyFont="1" applyFill="1" applyBorder="1" applyAlignment="1">
      <alignment vertical="center"/>
    </xf>
    <xf numFmtId="185" fontId="21" fillId="0" borderId="131" xfId="1" applyNumberFormat="1" applyFont="1" applyFill="1" applyBorder="1" applyAlignment="1">
      <alignment vertical="center"/>
    </xf>
    <xf numFmtId="168" fontId="21" fillId="0" borderId="131" xfId="1" applyNumberFormat="1" applyFont="1" applyFill="1" applyBorder="1" applyAlignment="1">
      <alignment vertical="center"/>
    </xf>
    <xf numFmtId="168" fontId="21" fillId="0" borderId="138" xfId="1" applyNumberFormat="1" applyFont="1" applyFill="1" applyBorder="1" applyAlignment="1">
      <alignment vertical="center"/>
    </xf>
    <xf numFmtId="166" fontId="21" fillId="0" borderId="131" xfId="1" applyNumberFormat="1" applyFont="1" applyFill="1" applyBorder="1" applyAlignment="1">
      <alignment vertical="center"/>
    </xf>
    <xf numFmtId="9" fontId="23" fillId="0" borderId="131" xfId="636" applyFont="1" applyBorder="1" applyAlignment="1">
      <alignment horizontal="center" vertical="center"/>
    </xf>
    <xf numFmtId="0" fontId="21" fillId="0" borderId="131" xfId="271" applyFont="1" applyBorder="1" applyAlignment="1">
      <alignment horizontal="center" vertical="center"/>
    </xf>
    <xf numFmtId="168" fontId="23" fillId="0" borderId="143" xfId="1" applyNumberFormat="1" applyFont="1" applyBorder="1" applyAlignment="1">
      <alignment vertical="center"/>
    </xf>
    <xf numFmtId="10" fontId="23" fillId="66" borderId="131" xfId="487" applyNumberFormat="1" applyFont="1" applyFill="1" applyBorder="1" applyAlignment="1">
      <alignment horizontal="center" vertical="center"/>
    </xf>
    <xf numFmtId="9" fontId="23" fillId="66" borderId="138" xfId="487" applyFont="1" applyFill="1" applyBorder="1" applyAlignment="1">
      <alignment horizontal="left" vertical="center"/>
    </xf>
    <xf numFmtId="9" fontId="23" fillId="66" borderId="129" xfId="487" applyFont="1" applyFill="1" applyBorder="1" applyAlignment="1">
      <alignment horizontal="center" vertical="center"/>
    </xf>
    <xf numFmtId="10" fontId="23" fillId="66" borderId="50" xfId="487" applyNumberFormat="1" applyFont="1" applyFill="1" applyBorder="1" applyAlignment="1">
      <alignment horizontal="center" vertical="center"/>
    </xf>
    <xf numFmtId="168" fontId="27" fillId="0" borderId="146" xfId="271" applyNumberFormat="1" applyFont="1" applyFill="1" applyBorder="1" applyAlignment="1">
      <alignment horizontal="center" vertical="center"/>
    </xf>
    <xf numFmtId="0" fontId="17" fillId="0" borderId="0" xfId="670"/>
    <xf numFmtId="168" fontId="27" fillId="0" borderId="20" xfId="271" applyNumberFormat="1" applyFont="1" applyFill="1" applyBorder="1" applyAlignment="1">
      <alignment horizontal="center" vertical="center"/>
    </xf>
    <xf numFmtId="168" fontId="14" fillId="0" borderId="0" xfId="786" applyNumberFormat="1"/>
    <xf numFmtId="0" fontId="0" fillId="0" borderId="21" xfId="0" applyBorder="1" applyAlignment="1">
      <alignment vertical="center"/>
    </xf>
    <xf numFmtId="0" fontId="0" fillId="0" borderId="150" xfId="0" applyBorder="1" applyAlignment="1">
      <alignment vertical="center"/>
    </xf>
    <xf numFmtId="0" fontId="23" fillId="3" borderId="65" xfId="0" applyFont="1" applyFill="1" applyBorder="1" applyAlignment="1">
      <alignment horizontal="center" vertical="center"/>
    </xf>
    <xf numFmtId="0" fontId="23" fillId="3" borderId="66" xfId="0" applyFont="1" applyFill="1" applyBorder="1" applyAlignment="1">
      <alignment horizontal="center" vertical="center"/>
    </xf>
    <xf numFmtId="0" fontId="23" fillId="3" borderId="64" xfId="0" applyFont="1" applyFill="1" applyBorder="1" applyAlignment="1">
      <alignment horizontal="center" vertical="center"/>
    </xf>
    <xf numFmtId="2" fontId="21" fillId="0" borderId="29" xfId="0" applyNumberFormat="1" applyFont="1" applyBorder="1" applyAlignment="1">
      <alignment horizontal="center" vertical="center"/>
    </xf>
    <xf numFmtId="0" fontId="21" fillId="0" borderId="131" xfId="0" applyFont="1" applyBorder="1" applyAlignment="1">
      <alignment horizontal="center" vertical="center"/>
    </xf>
    <xf numFmtId="168" fontId="21" fillId="0" borderId="131" xfId="734" applyNumberFormat="1" applyFont="1" applyFill="1" applyBorder="1" applyAlignment="1">
      <alignment vertical="center"/>
    </xf>
    <xf numFmtId="168" fontId="21" fillId="0" borderId="131" xfId="734" applyNumberFormat="1" applyFont="1" applyBorder="1" applyAlignment="1">
      <alignment vertical="center"/>
    </xf>
    <xf numFmtId="166" fontId="23" fillId="0" borderId="34" xfId="734" applyNumberFormat="1" applyFont="1" applyBorder="1" applyAlignment="1">
      <alignment vertical="center"/>
    </xf>
    <xf numFmtId="179" fontId="21" fillId="77" borderId="29" xfId="0" applyNumberFormat="1" applyFont="1" applyFill="1" applyBorder="1" applyAlignment="1">
      <alignment horizontal="center" vertical="center"/>
    </xf>
    <xf numFmtId="166" fontId="23" fillId="0" borderId="143" xfId="734" applyNumberFormat="1" applyFont="1" applyBorder="1" applyAlignment="1">
      <alignment vertical="center"/>
    </xf>
    <xf numFmtId="168" fontId="21" fillId="0" borderId="0" xfId="0" applyNumberFormat="1" applyFont="1" applyAlignment="1">
      <alignment vertical="center"/>
    </xf>
    <xf numFmtId="166" fontId="23" fillId="0" borderId="152" xfId="734" applyNumberFormat="1" applyFont="1" applyBorder="1" applyAlignment="1">
      <alignment vertical="center"/>
    </xf>
    <xf numFmtId="9" fontId="23" fillId="0" borderId="131" xfId="274" applyFont="1" applyBorder="1" applyAlignment="1">
      <alignment horizontal="center" vertical="center"/>
    </xf>
    <xf numFmtId="9" fontId="23" fillId="66" borderId="0" xfId="487" applyFont="1" applyFill="1" applyBorder="1" applyAlignment="1">
      <alignment horizontal="left" vertical="center"/>
    </xf>
    <xf numFmtId="9" fontId="23" fillId="66" borderId="0" xfId="487" applyFont="1" applyFill="1" applyBorder="1" applyAlignment="1">
      <alignment horizontal="center" vertical="center"/>
    </xf>
    <xf numFmtId="10" fontId="23" fillId="66" borderId="0" xfId="487" applyNumberFormat="1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49" fillId="0" borderId="131" xfId="0" applyFont="1" applyBorder="1" applyAlignment="1">
      <alignment horizontal="center" vertical="center"/>
    </xf>
    <xf numFmtId="0" fontId="49" fillId="0" borderId="131" xfId="0" applyFont="1" applyFill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50" fillId="4" borderId="39" xfId="0" applyFont="1" applyFill="1" applyBorder="1" applyAlignment="1">
      <alignment horizontal="center" vertical="center"/>
    </xf>
    <xf numFmtId="186" fontId="49" fillId="0" borderId="131" xfId="0" applyNumberFormat="1" applyFont="1" applyFill="1" applyBorder="1" applyAlignment="1">
      <alignment horizontal="center" vertical="center"/>
    </xf>
    <xf numFmtId="179" fontId="49" fillId="0" borderId="131" xfId="0" applyNumberFormat="1" applyFont="1" applyFill="1" applyBorder="1" applyAlignment="1">
      <alignment horizontal="center" vertical="center"/>
    </xf>
    <xf numFmtId="0" fontId="23" fillId="4" borderId="39" xfId="0" applyFont="1" applyFill="1" applyBorder="1" applyAlignment="1">
      <alignment horizontal="center" vertical="center"/>
    </xf>
    <xf numFmtId="0" fontId="21" fillId="0" borderId="131" xfId="0" applyFont="1" applyFill="1" applyBorder="1" applyAlignment="1">
      <alignment horizontal="center" vertical="center"/>
    </xf>
    <xf numFmtId="2" fontId="21" fillId="0" borderId="0" xfId="0" applyNumberFormat="1" applyFont="1" applyAlignment="1">
      <alignment vertical="center"/>
    </xf>
    <xf numFmtId="0" fontId="23" fillId="4" borderId="24" xfId="800" applyFont="1" applyFill="1" applyBorder="1" applyAlignment="1">
      <alignment horizontal="center" vertical="center"/>
    </xf>
    <xf numFmtId="2" fontId="21" fillId="0" borderId="29" xfId="800" applyNumberFormat="1" applyFont="1" applyFill="1" applyBorder="1" applyAlignment="1">
      <alignment horizontal="center" vertical="center"/>
    </xf>
    <xf numFmtId="0" fontId="21" fillId="0" borderId="131" xfId="800" applyFont="1" applyFill="1" applyBorder="1" applyAlignment="1">
      <alignment horizontal="center" vertical="center"/>
    </xf>
    <xf numFmtId="179" fontId="21" fillId="0" borderId="131" xfId="80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195" fontId="0" fillId="0" borderId="0" xfId="270" applyNumberFormat="1" applyFont="1" applyAlignment="1">
      <alignment vertical="center"/>
    </xf>
    <xf numFmtId="0" fontId="0" fillId="0" borderId="53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23" fillId="3" borderId="61" xfId="0" applyFont="1" applyFill="1" applyBorder="1" applyAlignment="1">
      <alignment horizontal="center" vertical="center"/>
    </xf>
    <xf numFmtId="0" fontId="23" fillId="4" borderId="61" xfId="0" applyFont="1" applyFill="1" applyBorder="1" applyAlignment="1">
      <alignment horizontal="center" vertical="center"/>
    </xf>
    <xf numFmtId="0" fontId="21" fillId="4" borderId="61" xfId="0" applyFont="1" applyFill="1" applyBorder="1" applyAlignment="1">
      <alignment vertical="center"/>
    </xf>
    <xf numFmtId="179" fontId="21" fillId="0" borderId="39" xfId="0" applyNumberFormat="1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131" xfId="744" applyFont="1" applyFill="1" applyBorder="1" applyAlignment="1">
      <alignment horizontal="center" vertical="center"/>
    </xf>
    <xf numFmtId="2" fontId="21" fillId="0" borderId="39" xfId="0" applyNumberFormat="1" applyFont="1" applyBorder="1" applyAlignment="1">
      <alignment horizontal="center" vertical="center"/>
    </xf>
    <xf numFmtId="9" fontId="23" fillId="0" borderId="158" xfId="274" applyFont="1" applyBorder="1" applyAlignment="1">
      <alignment horizontal="center" vertical="center"/>
    </xf>
    <xf numFmtId="168" fontId="21" fillId="0" borderId="159" xfId="734" applyNumberFormat="1" applyFont="1" applyBorder="1" applyAlignment="1">
      <alignment vertical="center"/>
    </xf>
    <xf numFmtId="168" fontId="27" fillId="0" borderId="155" xfId="271" applyNumberFormat="1" applyFont="1" applyFill="1" applyBorder="1" applyAlignment="1">
      <alignment horizontal="center" vertical="center"/>
    </xf>
    <xf numFmtId="196" fontId="0" fillId="0" borderId="0" xfId="270" applyNumberFormat="1" applyFont="1" applyAlignment="1">
      <alignment vertical="center"/>
    </xf>
    <xf numFmtId="0" fontId="23" fillId="3" borderId="22" xfId="0" applyFont="1" applyFill="1" applyBorder="1" applyAlignment="1">
      <alignment horizontal="center" vertical="center"/>
    </xf>
    <xf numFmtId="44" fontId="21" fillId="0" borderId="0" xfId="270" applyFont="1" applyAlignment="1">
      <alignment vertical="center"/>
    </xf>
    <xf numFmtId="44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4" fontId="23" fillId="0" borderId="0" xfId="270" applyFont="1" applyAlignment="1">
      <alignment vertical="center"/>
    </xf>
    <xf numFmtId="44" fontId="23" fillId="0" borderId="0" xfId="0" applyNumberFormat="1" applyFont="1" applyAlignment="1">
      <alignment vertical="center"/>
    </xf>
    <xf numFmtId="7" fontId="21" fillId="0" borderId="0" xfId="270" applyNumberFormat="1" applyFont="1" applyAlignment="1">
      <alignment vertical="center"/>
    </xf>
    <xf numFmtId="9" fontId="21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vertical="center"/>
    </xf>
    <xf numFmtId="191" fontId="14" fillId="0" borderId="126" xfId="752" applyNumberFormat="1" applyFill="1" applyBorder="1" applyAlignment="1">
      <alignment horizontal="center" vertical="center"/>
    </xf>
    <xf numFmtId="44" fontId="14" fillId="76" borderId="119" xfId="786" applyNumberFormat="1" applyFill="1" applyBorder="1" applyAlignment="1">
      <alignment vertical="center"/>
    </xf>
    <xf numFmtId="44" fontId="14" fillId="0" borderId="0" xfId="270" applyFont="1"/>
    <xf numFmtId="44" fontId="11" fillId="0" borderId="0" xfId="761" applyNumberFormat="1" applyFont="1"/>
    <xf numFmtId="178" fontId="11" fillId="0" borderId="40" xfId="670" applyNumberFormat="1" applyFont="1" applyBorder="1" applyAlignment="1">
      <alignment horizontal="center" vertical="center"/>
    </xf>
    <xf numFmtId="8" fontId="11" fillId="39" borderId="40" xfId="670" applyNumberFormat="1" applyFont="1" applyFill="1" applyBorder="1" applyAlignment="1">
      <alignment horizontal="center" vertical="center"/>
    </xf>
    <xf numFmtId="0" fontId="11" fillId="0" borderId="131" xfId="761" applyFont="1" applyFill="1" applyBorder="1" applyAlignment="1">
      <alignment horizontal="justify" vertical="center"/>
    </xf>
    <xf numFmtId="199" fontId="14" fillId="0" borderId="0" xfId="761" applyNumberFormat="1"/>
    <xf numFmtId="0" fontId="11" fillId="0" borderId="131" xfId="786" applyFont="1" applyFill="1" applyBorder="1" applyAlignment="1">
      <alignment horizontal="center" vertical="center"/>
    </xf>
    <xf numFmtId="0" fontId="11" fillId="0" borderId="131" xfId="786" applyFont="1" applyFill="1" applyBorder="1" applyAlignment="1">
      <alignment horizontal="justify" vertical="center"/>
    </xf>
    <xf numFmtId="0" fontId="11" fillId="0" borderId="56" xfId="786" applyFont="1" applyFill="1" applyBorder="1" applyAlignment="1">
      <alignment horizontal="justify" vertical="center"/>
    </xf>
    <xf numFmtId="195" fontId="11" fillId="0" borderId="0" xfId="670" applyNumberFormat="1" applyFont="1"/>
    <xf numFmtId="200" fontId="14" fillId="0" borderId="0" xfId="786" applyNumberFormat="1"/>
    <xf numFmtId="198" fontId="0" fillId="0" borderId="50" xfId="780" applyNumberFormat="1" applyFont="1" applyFill="1" applyBorder="1" applyAlignment="1">
      <alignment horizontal="center" vertical="center"/>
    </xf>
    <xf numFmtId="0" fontId="14" fillId="63" borderId="43" xfId="752" applyFont="1" applyFill="1" applyBorder="1" applyAlignment="1">
      <alignment horizontal="left" vertical="center" wrapText="1"/>
    </xf>
    <xf numFmtId="197" fontId="68" fillId="73" borderId="136" xfId="753" applyNumberFormat="1" applyFont="1" applyFill="1" applyBorder="1" applyAlignment="1">
      <alignment horizontal="center" vertical="center"/>
    </xf>
    <xf numFmtId="0" fontId="14" fillId="63" borderId="43" xfId="752" applyFill="1" applyBorder="1" applyAlignment="1">
      <alignment vertical="center" wrapText="1"/>
    </xf>
    <xf numFmtId="0" fontId="14" fillId="63" borderId="129" xfId="752" applyFill="1" applyBorder="1" applyAlignment="1">
      <alignment horizontal="justify" vertical="center"/>
    </xf>
    <xf numFmtId="0" fontId="14" fillId="63" borderId="127" xfId="752" applyFill="1" applyBorder="1" applyAlignment="1">
      <alignment horizontal="justify" vertical="center"/>
    </xf>
    <xf numFmtId="0" fontId="70" fillId="63" borderId="130" xfId="752" applyNumberFormat="1" applyFont="1" applyFill="1" applyBorder="1" applyAlignment="1">
      <alignment horizontal="left" vertical="center" wrapText="1"/>
    </xf>
    <xf numFmtId="0" fontId="11" fillId="39" borderId="124" xfId="786" applyFont="1" applyFill="1" applyBorder="1" applyAlignment="1">
      <alignment horizontal="center" vertical="center"/>
    </xf>
    <xf numFmtId="0" fontId="11" fillId="0" borderId="0" xfId="786" applyFont="1"/>
    <xf numFmtId="0" fontId="11" fillId="39" borderId="18" xfId="786" applyFont="1" applyFill="1" applyBorder="1" applyAlignment="1">
      <alignment horizontal="center" vertical="center"/>
    </xf>
    <xf numFmtId="0" fontId="11" fillId="0" borderId="56" xfId="786" applyFont="1" applyFill="1" applyBorder="1" applyAlignment="1">
      <alignment horizontal="center" vertical="center"/>
    </xf>
    <xf numFmtId="0" fontId="14" fillId="63" borderId="112" xfId="752" applyFill="1" applyBorder="1" applyAlignment="1">
      <alignment horizontal="left" vertical="center" wrapText="1"/>
    </xf>
    <xf numFmtId="0" fontId="70" fillId="63" borderId="142" xfId="629" applyNumberFormat="1" applyFont="1" applyFill="1" applyBorder="1" applyAlignment="1">
      <alignment horizontal="left" vertical="center" wrapText="1"/>
    </xf>
    <xf numFmtId="191" fontId="71" fillId="73" borderId="119" xfId="780" applyNumberFormat="1" applyFont="1" applyFill="1" applyBorder="1" applyAlignment="1">
      <alignment horizontal="center" vertical="center"/>
    </xf>
    <xf numFmtId="0" fontId="66" fillId="64" borderId="134" xfId="786" applyFont="1" applyFill="1" applyBorder="1" applyAlignment="1">
      <alignment horizontal="right" vertical="center" wrapText="1"/>
    </xf>
    <xf numFmtId="0" fontId="66" fillId="64" borderId="135" xfId="786" applyFont="1" applyFill="1" applyBorder="1" applyAlignment="1">
      <alignment horizontal="right" vertical="center" wrapText="1"/>
    </xf>
    <xf numFmtId="10" fontId="23" fillId="66" borderId="58" xfId="487" applyNumberFormat="1" applyFont="1" applyFill="1" applyBorder="1" applyAlignment="1">
      <alignment horizontal="center" vertical="center"/>
    </xf>
    <xf numFmtId="0" fontId="11" fillId="0" borderId="142" xfId="786" applyFont="1" applyFill="1" applyBorder="1" applyAlignment="1">
      <alignment horizontal="left" vertical="center" wrapText="1"/>
    </xf>
    <xf numFmtId="191" fontId="0" fillId="0" borderId="132" xfId="780" applyNumberFormat="1" applyFont="1" applyFill="1" applyBorder="1" applyAlignment="1">
      <alignment vertical="center"/>
    </xf>
    <xf numFmtId="1" fontId="11" fillId="0" borderId="50" xfId="786" applyNumberFormat="1" applyFont="1" applyFill="1" applyBorder="1" applyAlignment="1">
      <alignment horizontal="center" vertical="center"/>
    </xf>
    <xf numFmtId="0" fontId="11" fillId="0" borderId="33" xfId="752" applyFont="1" applyFill="1" applyBorder="1" applyAlignment="1">
      <alignment horizontal="justify" vertical="center"/>
    </xf>
    <xf numFmtId="10" fontId="54" fillId="0" borderId="33" xfId="745" applyNumberFormat="1" applyFont="1" applyFill="1" applyBorder="1" applyAlignment="1">
      <alignment horizontal="center"/>
    </xf>
    <xf numFmtId="0" fontId="55" fillId="0" borderId="131" xfId="0" applyFont="1" applyFill="1" applyBorder="1" applyAlignment="1"/>
    <xf numFmtId="0" fontId="55" fillId="0" borderId="131" xfId="0" applyFont="1" applyFill="1" applyBorder="1" applyAlignment="1">
      <alignment horizontal="justify"/>
    </xf>
    <xf numFmtId="0" fontId="55" fillId="0" borderId="131" xfId="0" applyFont="1" applyFill="1" applyBorder="1" applyAlignment="1">
      <alignment horizontal="center"/>
    </xf>
    <xf numFmtId="180" fontId="56" fillId="0" borderId="131" xfId="0" applyNumberFormat="1" applyFont="1" applyFill="1" applyBorder="1"/>
    <xf numFmtId="41" fontId="55" fillId="0" borderId="131" xfId="801" applyFont="1" applyFill="1" applyBorder="1"/>
    <xf numFmtId="0" fontId="0" fillId="0" borderId="0" xfId="0" applyFill="1"/>
    <xf numFmtId="177" fontId="0" fillId="0" borderId="0" xfId="0" applyNumberFormat="1" applyFill="1"/>
    <xf numFmtId="41" fontId="56" fillId="0" borderId="131" xfId="801" applyFont="1" applyFill="1" applyBorder="1"/>
    <xf numFmtId="3" fontId="55" fillId="0" borderId="131" xfId="0" applyNumberFormat="1" applyFont="1" applyFill="1" applyBorder="1" applyAlignment="1">
      <alignment horizontal="justify" vertical="center" wrapText="1"/>
    </xf>
    <xf numFmtId="181" fontId="55" fillId="0" borderId="131" xfId="623" applyNumberFormat="1" applyFont="1" applyFill="1" applyBorder="1" applyAlignment="1">
      <alignment vertical="center"/>
    </xf>
    <xf numFmtId="0" fontId="55" fillId="0" borderId="131" xfId="0" applyFont="1" applyFill="1" applyBorder="1" applyAlignment="1">
      <alignment horizontal="justify" vertical="center" wrapText="1"/>
    </xf>
    <xf numFmtId="181" fontId="55" fillId="0" borderId="131" xfId="623" applyNumberFormat="1" applyFont="1" applyFill="1" applyBorder="1" applyAlignment="1">
      <alignment horizontal="center" vertical="center"/>
    </xf>
    <xf numFmtId="0" fontId="55" fillId="0" borderId="131" xfId="623" applyFont="1" applyFill="1" applyBorder="1" applyAlignment="1">
      <alignment horizontal="justify" vertical="center" wrapText="1"/>
    </xf>
    <xf numFmtId="181" fontId="55" fillId="0" borderId="131" xfId="623" applyNumberFormat="1" applyFont="1" applyFill="1" applyBorder="1" applyAlignment="1">
      <alignment horizontal="center"/>
    </xf>
    <xf numFmtId="41" fontId="55" fillId="0" borderId="131" xfId="801" applyFont="1" applyFill="1" applyBorder="1" applyAlignment="1"/>
    <xf numFmtId="182" fontId="55" fillId="0" borderId="131" xfId="623" applyNumberFormat="1" applyFont="1" applyFill="1" applyBorder="1" applyAlignment="1">
      <alignment horizontal="center" vertical="center"/>
    </xf>
    <xf numFmtId="0" fontId="77" fillId="0" borderId="131" xfId="623" applyFont="1" applyFill="1" applyBorder="1" applyAlignment="1">
      <alignment horizontal="justify" vertical="center" wrapText="1"/>
    </xf>
    <xf numFmtId="0" fontId="77" fillId="0" borderId="131" xfId="623" applyFont="1" applyFill="1" applyBorder="1" applyAlignment="1">
      <alignment horizontal="justify" vertical="center"/>
    </xf>
    <xf numFmtId="0" fontId="77" fillId="0" borderId="131" xfId="0" applyFont="1" applyFill="1" applyBorder="1" applyAlignment="1">
      <alignment horizontal="justify"/>
    </xf>
    <xf numFmtId="0" fontId="55" fillId="0" borderId="131" xfId="623" applyFont="1" applyFill="1" applyBorder="1" applyAlignment="1">
      <alignment horizontal="justify" vertical="center"/>
    </xf>
    <xf numFmtId="189" fontId="55" fillId="0" borderId="131" xfId="751" applyNumberFormat="1" applyFont="1" applyFill="1" applyBorder="1" applyAlignment="1" applyProtection="1">
      <alignment horizontal="right"/>
    </xf>
    <xf numFmtId="3" fontId="0" fillId="0" borderId="0" xfId="0" applyNumberFormat="1" applyFill="1"/>
    <xf numFmtId="0" fontId="55" fillId="0" borderId="131" xfId="623" applyFont="1" applyFill="1" applyBorder="1" applyAlignment="1">
      <alignment horizontal="center" vertical="center"/>
    </xf>
    <xf numFmtId="41" fontId="55" fillId="0" borderId="131" xfId="801" applyFont="1" applyFill="1" applyBorder="1" applyAlignment="1">
      <alignment horizontal="center" vertical="center"/>
    </xf>
    <xf numFmtId="41" fontId="55" fillId="0" borderId="131" xfId="801" applyFont="1" applyFill="1" applyBorder="1" applyAlignment="1">
      <alignment horizontal="center"/>
    </xf>
    <xf numFmtId="3" fontId="55" fillId="0" borderId="131" xfId="0" applyNumberFormat="1" applyFont="1" applyFill="1" applyBorder="1" applyAlignment="1">
      <alignment horizontal="left" vertical="center" wrapText="1"/>
    </xf>
    <xf numFmtId="0" fontId="23" fillId="3" borderId="61" xfId="0" applyFont="1" applyFill="1" applyBorder="1" applyAlignment="1">
      <alignment horizontal="center" vertical="center"/>
    </xf>
    <xf numFmtId="0" fontId="23" fillId="4" borderId="61" xfId="0" applyFont="1" applyFill="1" applyBorder="1" applyAlignment="1">
      <alignment horizontal="center" vertical="center"/>
    </xf>
    <xf numFmtId="2" fontId="21" fillId="0" borderId="29" xfId="279" applyNumberFormat="1" applyFont="1" applyBorder="1" applyAlignment="1">
      <alignment horizontal="center" vertical="center"/>
    </xf>
    <xf numFmtId="0" fontId="23" fillId="4" borderId="61" xfId="279" applyFont="1" applyFill="1" applyBorder="1" applyAlignment="1">
      <alignment horizontal="center" vertical="center"/>
    </xf>
    <xf numFmtId="2" fontId="21" fillId="0" borderId="29" xfId="279" applyNumberFormat="1" applyFont="1" applyBorder="1" applyAlignment="1">
      <alignment horizontal="center" vertical="center" wrapText="1"/>
    </xf>
    <xf numFmtId="10" fontId="23" fillId="66" borderId="128" xfId="487" applyNumberFormat="1" applyFont="1" applyFill="1" applyBorder="1" applyAlignment="1">
      <alignment horizontal="center" vertical="center"/>
    </xf>
    <xf numFmtId="191" fontId="21" fillId="0" borderId="0" xfId="270" applyNumberFormat="1" applyFont="1" applyAlignment="1">
      <alignment vertical="center"/>
    </xf>
    <xf numFmtId="191" fontId="23" fillId="0" borderId="0" xfId="270" applyNumberFormat="1" applyFont="1" applyAlignment="1">
      <alignment vertical="center"/>
    </xf>
    <xf numFmtId="7" fontId="0" fillId="0" borderId="0" xfId="0" applyNumberFormat="1" applyAlignment="1">
      <alignment vertical="center"/>
    </xf>
    <xf numFmtId="168" fontId="23" fillId="0" borderId="0" xfId="0" applyNumberFormat="1" applyFont="1" applyAlignment="1">
      <alignment vertical="center"/>
    </xf>
    <xf numFmtId="1" fontId="21" fillId="0" borderId="131" xfId="0" applyNumberFormat="1" applyFont="1" applyFill="1" applyBorder="1" applyAlignment="1">
      <alignment horizontal="center" vertical="center"/>
    </xf>
    <xf numFmtId="0" fontId="21" fillId="39" borderId="131" xfId="0" applyFont="1" applyFill="1" applyBorder="1" applyAlignment="1">
      <alignment horizontal="center" vertical="center" wrapText="1"/>
    </xf>
    <xf numFmtId="1" fontId="21" fillId="39" borderId="131" xfId="0" applyNumberFormat="1" applyFont="1" applyFill="1" applyBorder="1" applyAlignment="1">
      <alignment horizontal="center" vertical="center" wrapText="1"/>
    </xf>
    <xf numFmtId="3" fontId="21" fillId="39" borderId="131" xfId="0" applyNumberFormat="1" applyFont="1" applyFill="1" applyBorder="1" applyAlignment="1">
      <alignment horizontal="center"/>
    </xf>
    <xf numFmtId="166" fontId="21" fillId="0" borderId="0" xfId="0" applyNumberFormat="1" applyFont="1" applyAlignment="1">
      <alignment vertical="center"/>
    </xf>
    <xf numFmtId="44" fontId="21" fillId="0" borderId="0" xfId="270" applyAlignment="1">
      <alignment vertical="center"/>
    </xf>
    <xf numFmtId="0" fontId="23" fillId="3" borderId="61" xfId="0" applyFont="1" applyFill="1" applyBorder="1" applyAlignment="1">
      <alignment horizontal="center" vertical="center"/>
    </xf>
    <xf numFmtId="0" fontId="23" fillId="4" borderId="61" xfId="0" applyFont="1" applyFill="1" applyBorder="1" applyAlignment="1">
      <alignment horizontal="center" vertical="center"/>
    </xf>
    <xf numFmtId="166" fontId="21" fillId="0" borderId="0" xfId="279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56" xfId="0" applyNumberFormat="1" applyBorder="1" applyAlignment="1">
      <alignment vertical="center"/>
    </xf>
    <xf numFmtId="179" fontId="23" fillId="3" borderId="61" xfId="0" applyNumberFormat="1" applyFont="1" applyFill="1" applyBorder="1" applyAlignment="1">
      <alignment horizontal="center" vertical="center"/>
    </xf>
    <xf numFmtId="179" fontId="21" fillId="4" borderId="61" xfId="0" applyNumberFormat="1" applyFont="1" applyFill="1" applyBorder="1" applyAlignment="1">
      <alignment vertical="center"/>
    </xf>
    <xf numFmtId="179" fontId="21" fillId="78" borderId="50" xfId="0" applyNumberFormat="1" applyFont="1" applyFill="1" applyBorder="1" applyAlignment="1">
      <alignment horizontal="center" vertical="center"/>
    </xf>
    <xf numFmtId="168" fontId="21" fillId="78" borderId="50" xfId="734" applyNumberFormat="1" applyFont="1" applyFill="1" applyBorder="1" applyAlignment="1">
      <alignment vertical="center"/>
    </xf>
    <xf numFmtId="179" fontId="21" fillId="78" borderId="131" xfId="0" applyNumberFormat="1" applyFont="1" applyFill="1" applyBorder="1" applyAlignment="1">
      <alignment horizontal="center" vertical="center"/>
    </xf>
    <xf numFmtId="168" fontId="21" fillId="78" borderId="131" xfId="734" applyNumberFormat="1" applyFont="1" applyFill="1" applyBorder="1" applyAlignment="1">
      <alignment vertical="center"/>
    </xf>
    <xf numFmtId="2" fontId="21" fillId="78" borderId="131" xfId="0" applyNumberFormat="1" applyFont="1" applyFill="1" applyBorder="1" applyAlignment="1">
      <alignment horizontal="center" vertical="center"/>
    </xf>
    <xf numFmtId="0" fontId="21" fillId="40" borderId="0" xfId="0" applyFont="1" applyFill="1" applyAlignment="1">
      <alignment vertical="center"/>
    </xf>
    <xf numFmtId="0" fontId="21" fillId="0" borderId="128" xfId="0" applyFont="1" applyBorder="1" applyAlignment="1">
      <alignment horizontal="center" vertical="center"/>
    </xf>
    <xf numFmtId="179" fontId="21" fillId="78" borderId="128" xfId="0" applyNumberFormat="1" applyFont="1" applyFill="1" applyBorder="1" applyAlignment="1">
      <alignment horizontal="center" vertical="center"/>
    </xf>
    <xf numFmtId="168" fontId="21" fillId="78" borderId="128" xfId="734" applyNumberFormat="1" applyFont="1" applyFill="1" applyBorder="1" applyAlignment="1">
      <alignment vertical="center"/>
    </xf>
    <xf numFmtId="168" fontId="21" fillId="0" borderId="51" xfId="734" applyNumberFormat="1" applyFont="1" applyBorder="1" applyAlignment="1">
      <alignment vertical="center"/>
    </xf>
    <xf numFmtId="202" fontId="0" fillId="0" borderId="0" xfId="0" applyNumberFormat="1" applyAlignment="1">
      <alignment vertical="center"/>
    </xf>
    <xf numFmtId="0" fontId="26" fillId="0" borderId="0" xfId="813" applyFont="1" applyFill="1" applyBorder="1" applyAlignment="1"/>
    <xf numFmtId="0" fontId="22" fillId="0" borderId="0" xfId="813" applyFont="1" applyFill="1" applyBorder="1"/>
    <xf numFmtId="0" fontId="26" fillId="0" borderId="0" xfId="813" applyFont="1" applyFill="1" applyBorder="1"/>
    <xf numFmtId="0" fontId="26" fillId="0" borderId="0" xfId="813" applyFont="1" applyFill="1" applyBorder="1" applyAlignment="1">
      <alignment horizontal="center"/>
    </xf>
    <xf numFmtId="183" fontId="22" fillId="0" borderId="0" xfId="813" applyNumberFormat="1" applyFont="1" applyFill="1" applyBorder="1"/>
    <xf numFmtId="0" fontId="26" fillId="0" borderId="0" xfId="813" applyFont="1" applyFill="1"/>
    <xf numFmtId="0" fontId="55" fillId="0" borderId="0" xfId="813" applyFont="1" applyFill="1" applyBorder="1" applyAlignment="1"/>
    <xf numFmtId="0" fontId="55" fillId="0" borderId="0" xfId="813" applyFont="1" applyFill="1" applyBorder="1" applyAlignment="1">
      <alignment horizontal="center"/>
    </xf>
    <xf numFmtId="0" fontId="55" fillId="0" borderId="0" xfId="813" applyFont="1" applyFill="1" applyBorder="1"/>
    <xf numFmtId="0" fontId="54" fillId="0" borderId="0" xfId="813" applyFont="1" applyFill="1" applyBorder="1" applyAlignment="1"/>
    <xf numFmtId="0" fontId="54" fillId="0" borderId="131" xfId="813" applyFont="1" applyFill="1" applyBorder="1" applyAlignment="1"/>
    <xf numFmtId="0" fontId="54" fillId="0" borderId="131" xfId="813" applyFont="1" applyFill="1" applyBorder="1" applyAlignment="1">
      <alignment horizontal="center"/>
    </xf>
    <xf numFmtId="0" fontId="55" fillId="0" borderId="131" xfId="813" applyFont="1" applyFill="1" applyBorder="1" applyAlignment="1"/>
    <xf numFmtId="0" fontId="55" fillId="0" borderId="131" xfId="813" applyFont="1" applyFill="1" applyBorder="1" applyAlignment="1">
      <alignment horizontal="justify"/>
    </xf>
    <xf numFmtId="0" fontId="55" fillId="0" borderId="131" xfId="813" applyFont="1" applyFill="1" applyBorder="1" applyAlignment="1">
      <alignment horizontal="center"/>
    </xf>
    <xf numFmtId="3" fontId="55" fillId="0" borderId="131" xfId="813" applyNumberFormat="1" applyFont="1" applyFill="1" applyBorder="1" applyAlignment="1">
      <alignment horizontal="justify" vertical="center" wrapText="1"/>
    </xf>
    <xf numFmtId="0" fontId="55" fillId="0" borderId="131" xfId="813" applyFont="1" applyFill="1" applyBorder="1" applyAlignment="1">
      <alignment horizontal="justify" vertical="center" wrapText="1"/>
    </xf>
    <xf numFmtId="0" fontId="78" fillId="0" borderId="131" xfId="813" applyFont="1" applyBorder="1" applyAlignment="1"/>
    <xf numFmtId="0" fontId="78" fillId="0" borderId="131" xfId="813" applyFont="1" applyBorder="1" applyAlignment="1">
      <alignment horizontal="center"/>
    </xf>
    <xf numFmtId="0" fontId="54" fillId="0" borderId="0" xfId="813" applyFont="1" applyFill="1" applyBorder="1"/>
    <xf numFmtId="165" fontId="55" fillId="0" borderId="0" xfId="813" applyNumberFormat="1" applyFont="1" applyFill="1" applyBorder="1"/>
    <xf numFmtId="164" fontId="54" fillId="0" borderId="0" xfId="813" applyNumberFormat="1" applyFont="1" applyFill="1" applyBorder="1"/>
    <xf numFmtId="183" fontId="54" fillId="0" borderId="0" xfId="813" applyNumberFormat="1" applyFont="1" applyFill="1" applyBorder="1"/>
    <xf numFmtId="0" fontId="54" fillId="0" borderId="0" xfId="813" applyFont="1" applyFill="1" applyBorder="1" applyAlignment="1">
      <alignment horizontal="center"/>
    </xf>
    <xf numFmtId="3" fontId="55" fillId="0" borderId="131" xfId="813" applyNumberFormat="1" applyFont="1" applyFill="1" applyBorder="1" applyAlignment="1">
      <alignment horizontal="left" vertical="center" wrapText="1"/>
    </xf>
    <xf numFmtId="0" fontId="21" fillId="0" borderId="0" xfId="623" applyAlignment="1">
      <alignment vertical="center"/>
    </xf>
    <xf numFmtId="0" fontId="21" fillId="0" borderId="62" xfId="623" applyBorder="1" applyAlignment="1">
      <alignment vertical="center"/>
    </xf>
    <xf numFmtId="0" fontId="21" fillId="0" borderId="63" xfId="623" applyBorder="1" applyAlignment="1">
      <alignment vertical="center"/>
    </xf>
    <xf numFmtId="0" fontId="21" fillId="0" borderId="64" xfId="623" applyBorder="1" applyAlignment="1">
      <alignment vertical="center"/>
    </xf>
    <xf numFmtId="0" fontId="21" fillId="0" borderId="0" xfId="623" applyFont="1" applyAlignment="1">
      <alignment vertical="center"/>
    </xf>
    <xf numFmtId="0" fontId="21" fillId="0" borderId="0" xfId="623" applyFont="1" applyAlignment="1">
      <alignment vertical="center" wrapText="1"/>
    </xf>
    <xf numFmtId="195" fontId="83" fillId="0" borderId="0" xfId="270" applyNumberFormat="1" applyFont="1" applyAlignment="1">
      <alignment vertical="center"/>
    </xf>
    <xf numFmtId="44" fontId="83" fillId="0" borderId="0" xfId="270" applyFont="1" applyAlignment="1">
      <alignment vertical="center"/>
    </xf>
    <xf numFmtId="44" fontId="21" fillId="0" borderId="0" xfId="270" applyNumberFormat="1" applyFont="1" applyAlignment="1">
      <alignment vertical="center"/>
    </xf>
    <xf numFmtId="0" fontId="69" fillId="75" borderId="119" xfId="670" applyFont="1" applyFill="1" applyBorder="1" applyAlignment="1">
      <alignment horizontal="center" vertical="center" wrapText="1"/>
    </xf>
    <xf numFmtId="0" fontId="4" fillId="0" borderId="131" xfId="670" applyFont="1" applyBorder="1" applyAlignment="1">
      <alignment horizontal="center" vertical="center" wrapText="1"/>
    </xf>
    <xf numFmtId="0" fontId="4" fillId="0" borderId="50" xfId="670" applyFont="1" applyBorder="1" applyAlignment="1">
      <alignment horizontal="center" vertical="center"/>
    </xf>
    <xf numFmtId="0" fontId="4" fillId="39" borderId="50" xfId="670" applyFont="1" applyFill="1" applyBorder="1" applyAlignment="1">
      <alignment horizontal="center" vertical="center"/>
    </xf>
    <xf numFmtId="0" fontId="4" fillId="0" borderId="56" xfId="670" applyFont="1" applyBorder="1" applyAlignment="1">
      <alignment horizontal="center" vertical="center"/>
    </xf>
    <xf numFmtId="0" fontId="4" fillId="0" borderId="50" xfId="786" applyFont="1" applyBorder="1" applyAlignment="1">
      <alignment horizontal="justify" vertical="center"/>
    </xf>
    <xf numFmtId="0" fontId="4" fillId="0" borderId="50" xfId="786" applyFont="1" applyBorder="1" applyAlignment="1">
      <alignment horizontal="center" vertical="center"/>
    </xf>
    <xf numFmtId="0" fontId="4" fillId="0" borderId="131" xfId="786" applyFont="1" applyBorder="1" applyAlignment="1">
      <alignment horizontal="center" vertical="center" wrapText="1"/>
    </xf>
    <xf numFmtId="0" fontId="4" fillId="0" borderId="56" xfId="786" applyFont="1" applyFill="1" applyBorder="1" applyAlignment="1">
      <alignment horizontal="justify" vertical="center"/>
    </xf>
    <xf numFmtId="191" fontId="0" fillId="0" borderId="123" xfId="780" applyNumberFormat="1" applyFont="1" applyFill="1" applyBorder="1" applyAlignment="1">
      <alignment horizontal="center" vertical="center"/>
    </xf>
    <xf numFmtId="191" fontId="0" fillId="0" borderId="132" xfId="780" applyNumberFormat="1" applyFont="1" applyFill="1" applyBorder="1" applyAlignment="1">
      <alignment horizontal="justify" vertical="center"/>
    </xf>
    <xf numFmtId="0" fontId="4" fillId="0" borderId="50" xfId="786" applyFont="1" applyFill="1" applyBorder="1" applyAlignment="1">
      <alignment horizontal="justify" vertical="center"/>
    </xf>
    <xf numFmtId="0" fontId="4" fillId="0" borderId="131" xfId="786" applyFont="1" applyFill="1" applyBorder="1" applyAlignment="1">
      <alignment horizontal="justify" vertical="center"/>
    </xf>
    <xf numFmtId="0" fontId="4" fillId="0" borderId="50" xfId="752" applyFont="1" applyFill="1" applyBorder="1" applyAlignment="1">
      <alignment horizontal="justify" vertical="center" wrapText="1"/>
    </xf>
    <xf numFmtId="0" fontId="66" fillId="39" borderId="0" xfId="786" applyFont="1" applyFill="1" applyBorder="1" applyAlignment="1">
      <alignment horizontal="center" vertical="center"/>
    </xf>
    <xf numFmtId="0" fontId="69" fillId="72" borderId="119" xfId="786" applyFont="1" applyFill="1" applyBorder="1" applyAlignment="1">
      <alignment horizontal="center" vertical="center"/>
    </xf>
    <xf numFmtId="0" fontId="4" fillId="0" borderId="50" xfId="786" applyFont="1" applyFill="1" applyBorder="1" applyAlignment="1">
      <alignment horizontal="center" vertical="center"/>
    </xf>
    <xf numFmtId="0" fontId="14" fillId="39" borderId="0" xfId="786" applyFill="1"/>
    <xf numFmtId="191" fontId="0" fillId="0" borderId="50" xfId="998" applyNumberFormat="1" applyFont="1" applyFill="1" applyBorder="1" applyAlignment="1">
      <alignment horizontal="center" vertical="center"/>
    </xf>
    <xf numFmtId="191" fontId="0" fillId="0" borderId="174" xfId="998" applyNumberFormat="1" applyFont="1" applyFill="1" applyBorder="1" applyAlignment="1">
      <alignment horizontal="center" vertical="center"/>
    </xf>
    <xf numFmtId="191" fontId="0" fillId="0" borderId="56" xfId="998" applyNumberFormat="1" applyFont="1" applyFill="1" applyBorder="1" applyAlignment="1">
      <alignment horizontal="center" vertical="center"/>
    </xf>
    <xf numFmtId="191" fontId="0" fillId="0" borderId="50" xfId="998" applyNumberFormat="1" applyFont="1" applyFill="1" applyBorder="1" applyAlignment="1">
      <alignment horizontal="center" vertical="center"/>
    </xf>
    <xf numFmtId="191" fontId="0" fillId="0" borderId="181" xfId="998" applyNumberFormat="1" applyFont="1" applyFill="1" applyBorder="1" applyAlignment="1">
      <alignment horizontal="center" vertical="center"/>
    </xf>
    <xf numFmtId="191" fontId="0" fillId="0" borderId="133" xfId="998" applyNumberFormat="1" applyFont="1" applyFill="1" applyBorder="1" applyAlignment="1">
      <alignment horizontal="center" vertical="center"/>
    </xf>
    <xf numFmtId="44" fontId="17" fillId="0" borderId="0" xfId="670" applyNumberFormat="1"/>
    <xf numFmtId="0" fontId="23" fillId="3" borderId="61" xfId="623" applyFont="1" applyFill="1" applyBorder="1" applyAlignment="1">
      <alignment horizontal="center" vertical="center"/>
    </xf>
    <xf numFmtId="0" fontId="23" fillId="4" borderId="61" xfId="623" applyFont="1" applyFill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1" fontId="49" fillId="0" borderId="33" xfId="0" applyNumberFormat="1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3" fillId="4" borderId="24" xfId="1070" applyFont="1" applyFill="1" applyBorder="1" applyAlignment="1">
      <alignment horizontal="center" vertical="center"/>
    </xf>
    <xf numFmtId="2" fontId="21" fillId="0" borderId="29" xfId="1070" applyNumberFormat="1" applyFont="1" applyFill="1" applyBorder="1" applyAlignment="1">
      <alignment horizontal="center" vertical="center"/>
    </xf>
    <xf numFmtId="0" fontId="21" fillId="0" borderId="33" xfId="1070" applyFont="1" applyFill="1" applyBorder="1" applyAlignment="1">
      <alignment horizontal="center" vertical="center"/>
    </xf>
    <xf numFmtId="177" fontId="53" fillId="0" borderId="50" xfId="270" applyNumberFormat="1" applyFont="1" applyFill="1" applyBorder="1" applyAlignment="1">
      <alignment vertical="center"/>
    </xf>
    <xf numFmtId="2" fontId="21" fillId="0" borderId="184" xfId="275" applyNumberFormat="1" applyFont="1" applyFill="1" applyBorder="1" applyAlignment="1">
      <alignment horizontal="center" vertical="center"/>
    </xf>
    <xf numFmtId="0" fontId="21" fillId="0" borderId="185" xfId="275" applyFont="1" applyFill="1" applyBorder="1" applyAlignment="1">
      <alignment horizontal="center" vertical="center"/>
    </xf>
    <xf numFmtId="179" fontId="21" fillId="0" borderId="50" xfId="0" applyNumberFormat="1" applyFont="1" applyFill="1" applyBorder="1" applyAlignment="1">
      <alignment horizontal="center" vertical="center"/>
    </xf>
    <xf numFmtId="179" fontId="21" fillId="0" borderId="33" xfId="0" applyNumberFormat="1" applyFont="1" applyFill="1" applyBorder="1" applyAlignment="1">
      <alignment horizontal="center" vertical="center"/>
    </xf>
    <xf numFmtId="1" fontId="21" fillId="0" borderId="33" xfId="0" applyNumberFormat="1" applyFont="1" applyFill="1" applyBorder="1" applyAlignment="1">
      <alignment horizontal="center" vertical="center"/>
    </xf>
    <xf numFmtId="2" fontId="21" fillId="0" borderId="33" xfId="0" applyNumberFormat="1" applyFont="1" applyFill="1" applyBorder="1" applyAlignment="1">
      <alignment horizontal="center" vertical="center"/>
    </xf>
    <xf numFmtId="1" fontId="21" fillId="0" borderId="33" xfId="279" applyNumberFormat="1" applyFont="1" applyFill="1" applyBorder="1" applyAlignment="1">
      <alignment horizontal="center" vertical="center"/>
    </xf>
    <xf numFmtId="0" fontId="21" fillId="0" borderId="33" xfId="623" applyFont="1" applyBorder="1" applyAlignment="1">
      <alignment horizontal="center" vertical="center"/>
    </xf>
    <xf numFmtId="0" fontId="21" fillId="0" borderId="33" xfId="623" applyFont="1" applyBorder="1" applyAlignment="1">
      <alignment horizontal="center" vertical="center" wrapText="1"/>
    </xf>
    <xf numFmtId="0" fontId="1" fillId="0" borderId="0" xfId="1070"/>
    <xf numFmtId="0" fontId="83" fillId="0" borderId="0" xfId="0" applyFont="1" applyAlignment="1">
      <alignment vertical="center"/>
    </xf>
    <xf numFmtId="0" fontId="83" fillId="0" borderId="1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11" xfId="0" applyFont="1" applyBorder="1" applyAlignment="1">
      <alignment vertical="center"/>
    </xf>
    <xf numFmtId="0" fontId="83" fillId="0" borderId="107" xfId="0" applyFont="1" applyBorder="1" applyAlignment="1">
      <alignment vertical="center"/>
    </xf>
    <xf numFmtId="0" fontId="82" fillId="3" borderId="110" xfId="0" applyFont="1" applyFill="1" applyBorder="1" applyAlignment="1">
      <alignment horizontal="center" vertical="center"/>
    </xf>
    <xf numFmtId="0" fontId="82" fillId="3" borderId="66" xfId="0" applyFont="1" applyFill="1" applyBorder="1" applyAlignment="1">
      <alignment horizontal="center" vertical="center"/>
    </xf>
    <xf numFmtId="0" fontId="82" fillId="3" borderId="67" xfId="0" applyFont="1" applyFill="1" applyBorder="1" applyAlignment="1">
      <alignment horizontal="center" vertical="center"/>
    </xf>
    <xf numFmtId="0" fontId="82" fillId="3" borderId="111" xfId="0" applyFont="1" applyFill="1" applyBorder="1" applyAlignment="1">
      <alignment horizontal="center" vertical="center"/>
    </xf>
    <xf numFmtId="1" fontId="83" fillId="77" borderId="112" xfId="0" applyNumberFormat="1" applyFont="1" applyFill="1" applyBorder="1" applyAlignment="1">
      <alignment horizontal="center" vertical="center"/>
    </xf>
    <xf numFmtId="179" fontId="83" fillId="0" borderId="112" xfId="0" applyNumberFormat="1" applyFont="1" applyBorder="1" applyAlignment="1">
      <alignment horizontal="center" vertical="center"/>
    </xf>
    <xf numFmtId="0" fontId="83" fillId="0" borderId="33" xfId="0" applyFont="1" applyBorder="1" applyAlignment="1">
      <alignment horizontal="center" vertical="center"/>
    </xf>
    <xf numFmtId="0" fontId="83" fillId="39" borderId="33" xfId="0" applyFont="1" applyFill="1" applyBorder="1" applyAlignment="1">
      <alignment horizontal="center" vertical="center"/>
    </xf>
    <xf numFmtId="179" fontId="83" fillId="77" borderId="112" xfId="0" applyNumberFormat="1" applyFont="1" applyFill="1" applyBorder="1" applyAlignment="1">
      <alignment horizontal="center" vertical="center"/>
    </xf>
    <xf numFmtId="2" fontId="83" fillId="39" borderId="33" xfId="0" applyNumberFormat="1" applyFont="1" applyFill="1" applyBorder="1" applyAlignment="1">
      <alignment horizontal="center" vertical="center"/>
    </xf>
    <xf numFmtId="0" fontId="83" fillId="0" borderId="33" xfId="0" applyFont="1" applyFill="1" applyBorder="1" applyAlignment="1">
      <alignment horizontal="center" vertical="center"/>
    </xf>
    <xf numFmtId="2" fontId="83" fillId="0" borderId="112" xfId="0" applyNumberFormat="1" applyFont="1" applyBorder="1" applyAlignment="1">
      <alignment horizontal="center" vertical="center"/>
    </xf>
    <xf numFmtId="1" fontId="83" fillId="39" borderId="33" xfId="0" applyNumberFormat="1" applyFont="1" applyFill="1" applyBorder="1" applyAlignment="1">
      <alignment horizontal="center" vertical="center"/>
    </xf>
    <xf numFmtId="0" fontId="83" fillId="39" borderId="33" xfId="0" applyFont="1" applyFill="1" applyBorder="1" applyAlignment="1">
      <alignment horizontal="center" vertical="center" wrapText="1"/>
    </xf>
    <xf numFmtId="1" fontId="82" fillId="77" borderId="29" xfId="0" applyNumberFormat="1" applyFont="1" applyFill="1" applyBorder="1" applyAlignment="1">
      <alignment horizontal="center" vertical="center"/>
    </xf>
    <xf numFmtId="0" fontId="1" fillId="39" borderId="33" xfId="0" applyFont="1" applyFill="1" applyBorder="1" applyAlignment="1">
      <alignment horizontal="center" vertical="center" wrapText="1"/>
    </xf>
    <xf numFmtId="2" fontId="83" fillId="39" borderId="112" xfId="0" applyNumberFormat="1" applyFont="1" applyFill="1" applyBorder="1" applyAlignment="1">
      <alignment horizontal="center" vertical="center"/>
    </xf>
    <xf numFmtId="1" fontId="83" fillId="39" borderId="33" xfId="0" applyNumberFormat="1" applyFont="1" applyFill="1" applyBorder="1" applyAlignment="1">
      <alignment horizontal="center" vertical="center" wrapText="1"/>
    </xf>
    <xf numFmtId="179" fontId="83" fillId="39" borderId="112" xfId="0" applyNumberFormat="1" applyFont="1" applyFill="1" applyBorder="1" applyAlignment="1">
      <alignment horizontal="center"/>
    </xf>
    <xf numFmtId="0" fontId="83" fillId="0" borderId="33" xfId="0" applyFont="1" applyBorder="1" applyAlignment="1">
      <alignment horizontal="center"/>
    </xf>
    <xf numFmtId="0" fontId="83" fillId="39" borderId="33" xfId="0" applyFont="1" applyFill="1" applyBorder="1" applyAlignment="1">
      <alignment horizontal="center"/>
    </xf>
    <xf numFmtId="2" fontId="83" fillId="39" borderId="33" xfId="0" applyNumberFormat="1" applyFont="1" applyFill="1" applyBorder="1" applyAlignment="1">
      <alignment horizontal="center"/>
    </xf>
    <xf numFmtId="0" fontId="83" fillId="0" borderId="0" xfId="0" applyFont="1" applyAlignment="1">
      <alignment vertical="center" wrapText="1"/>
    </xf>
    <xf numFmtId="0" fontId="83" fillId="0" borderId="185" xfId="0" applyFont="1" applyBorder="1" applyAlignment="1">
      <alignment horizontal="center"/>
    </xf>
    <xf numFmtId="0" fontId="83" fillId="39" borderId="185" xfId="0" applyFont="1" applyFill="1" applyBorder="1" applyAlignment="1">
      <alignment horizontal="center"/>
    </xf>
    <xf numFmtId="2" fontId="83" fillId="39" borderId="112" xfId="0" applyNumberFormat="1" applyFont="1" applyFill="1" applyBorder="1" applyAlignment="1">
      <alignment horizontal="center"/>
    </xf>
    <xf numFmtId="0" fontId="83" fillId="39" borderId="112" xfId="0" applyFont="1" applyFill="1" applyBorder="1" applyAlignment="1">
      <alignment horizontal="center"/>
    </xf>
    <xf numFmtId="0" fontId="82" fillId="0" borderId="33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21" fillId="0" borderId="53" xfId="744" applyBorder="1" applyAlignment="1">
      <alignment vertical="center"/>
    </xf>
    <xf numFmtId="0" fontId="21" fillId="0" borderId="56" xfId="744" applyBorder="1" applyAlignment="1">
      <alignment vertical="center"/>
    </xf>
    <xf numFmtId="0" fontId="21" fillId="0" borderId="57" xfId="744" applyBorder="1" applyAlignment="1">
      <alignment vertical="center"/>
    </xf>
    <xf numFmtId="0" fontId="23" fillId="3" borderId="61" xfId="744" applyFont="1" applyFill="1" applyBorder="1" applyAlignment="1">
      <alignment horizontal="center" vertical="center"/>
    </xf>
    <xf numFmtId="0" fontId="23" fillId="3" borderId="62" xfId="744" applyFont="1" applyFill="1" applyBorder="1" applyAlignment="1">
      <alignment horizontal="center" vertical="center"/>
    </xf>
    <xf numFmtId="0" fontId="21" fillId="0" borderId="0" xfId="744" applyFont="1" applyAlignment="1">
      <alignment vertical="center"/>
    </xf>
    <xf numFmtId="0" fontId="50" fillId="4" borderId="61" xfId="744" applyFont="1" applyFill="1" applyBorder="1" applyAlignment="1">
      <alignment horizontal="center" vertical="center"/>
    </xf>
    <xf numFmtId="0" fontId="49" fillId="0" borderId="29" xfId="744" applyFont="1" applyFill="1" applyBorder="1" applyAlignment="1">
      <alignment horizontal="center" vertical="center"/>
    </xf>
    <xf numFmtId="0" fontId="21" fillId="0" borderId="33" xfId="744" applyFont="1" applyFill="1" applyBorder="1" applyAlignment="1">
      <alignment horizontal="center" vertical="center"/>
    </xf>
    <xf numFmtId="0" fontId="21" fillId="0" borderId="39" xfId="744" applyFont="1" applyFill="1" applyBorder="1" applyAlignment="1">
      <alignment horizontal="center" vertical="center"/>
    </xf>
    <xf numFmtId="178" fontId="21" fillId="0" borderId="55" xfId="744" applyNumberFormat="1" applyFont="1" applyFill="1" applyBorder="1" applyAlignment="1">
      <alignment vertical="center"/>
    </xf>
    <xf numFmtId="178" fontId="21" fillId="0" borderId="34" xfId="744" applyNumberFormat="1" applyFont="1" applyFill="1" applyBorder="1" applyAlignment="1">
      <alignment vertical="center"/>
    </xf>
    <xf numFmtId="0" fontId="21" fillId="0" borderId="29" xfId="744" applyFont="1" applyFill="1" applyBorder="1" applyAlignment="1">
      <alignment horizontal="center" vertical="center"/>
    </xf>
    <xf numFmtId="2" fontId="49" fillId="0" borderId="29" xfId="744" applyNumberFormat="1" applyFont="1" applyFill="1" applyBorder="1" applyAlignment="1">
      <alignment horizontal="center" vertical="center"/>
    </xf>
    <xf numFmtId="179" fontId="21" fillId="0" borderId="39" xfId="744" applyNumberFormat="1" applyFont="1" applyBorder="1" applyAlignment="1">
      <alignment horizontal="center" vertical="center"/>
    </xf>
    <xf numFmtId="0" fontId="21" fillId="0" borderId="50" xfId="744" applyFont="1" applyBorder="1" applyAlignment="1">
      <alignment horizontal="center" vertical="center"/>
    </xf>
    <xf numFmtId="179" fontId="21" fillId="0" borderId="53" xfId="744" applyNumberFormat="1" applyFont="1" applyBorder="1" applyAlignment="1">
      <alignment horizontal="center" vertical="center"/>
    </xf>
    <xf numFmtId="0" fontId="21" fillId="0" borderId="56" xfId="744" applyFont="1" applyBorder="1" applyAlignment="1">
      <alignment horizontal="center" vertical="center"/>
    </xf>
    <xf numFmtId="0" fontId="21" fillId="0" borderId="56" xfId="744" applyFont="1" applyFill="1" applyBorder="1" applyAlignment="1">
      <alignment horizontal="center" vertical="center"/>
    </xf>
    <xf numFmtId="179" fontId="21" fillId="0" borderId="29" xfId="744" applyNumberFormat="1" applyFont="1" applyBorder="1" applyAlignment="1">
      <alignment horizontal="center" vertical="center"/>
    </xf>
    <xf numFmtId="0" fontId="21" fillId="0" borderId="33" xfId="744" applyFont="1" applyBorder="1" applyAlignment="1">
      <alignment horizontal="center" vertical="center"/>
    </xf>
    <xf numFmtId="0" fontId="21" fillId="39" borderId="33" xfId="744" applyFont="1" applyFill="1" applyBorder="1" applyAlignment="1">
      <alignment horizontal="center" vertical="center" wrapText="1"/>
    </xf>
    <xf numFmtId="44" fontId="21" fillId="0" borderId="0" xfId="744" applyNumberFormat="1" applyFont="1" applyAlignment="1">
      <alignment vertical="center"/>
    </xf>
    <xf numFmtId="168" fontId="23" fillId="0" borderId="0" xfId="1" applyNumberFormat="1" applyFont="1" applyBorder="1" applyAlignment="1">
      <alignment vertical="center"/>
    </xf>
    <xf numFmtId="0" fontId="23" fillId="3" borderId="61" xfId="0" applyFont="1" applyFill="1" applyBorder="1" applyAlignment="1">
      <alignment horizontal="center" vertical="center"/>
    </xf>
    <xf numFmtId="0" fontId="23" fillId="4" borderId="61" xfId="0" applyFont="1" applyFill="1" applyBorder="1" applyAlignment="1">
      <alignment horizontal="center" vertical="center"/>
    </xf>
    <xf numFmtId="1" fontId="83" fillId="0" borderId="112" xfId="0" applyNumberFormat="1" applyFont="1" applyBorder="1" applyAlignment="1">
      <alignment horizontal="center" vertical="center"/>
    </xf>
    <xf numFmtId="177" fontId="83" fillId="0" borderId="33" xfId="270" applyNumberFormat="1" applyFont="1" applyFill="1" applyBorder="1" applyAlignment="1">
      <alignment vertical="center"/>
    </xf>
    <xf numFmtId="177" fontId="83" fillId="0" borderId="113" xfId="0" applyNumberFormat="1" applyFont="1" applyBorder="1"/>
    <xf numFmtId="1" fontId="83" fillId="0" borderId="190" xfId="0" applyNumberFormat="1" applyFont="1" applyBorder="1" applyAlignment="1">
      <alignment horizontal="center" vertical="center"/>
    </xf>
    <xf numFmtId="177" fontId="83" fillId="0" borderId="194" xfId="270" applyNumberFormat="1" applyFont="1" applyFill="1" applyBorder="1" applyAlignment="1">
      <alignment vertical="center"/>
    </xf>
    <xf numFmtId="1" fontId="21" fillId="0" borderId="202" xfId="0" applyNumberFormat="1" applyFont="1" applyBorder="1" applyAlignment="1">
      <alignment horizontal="center" vertical="center"/>
    </xf>
    <xf numFmtId="44" fontId="0" fillId="0" borderId="0" xfId="0" applyNumberFormat="1"/>
    <xf numFmtId="0" fontId="21" fillId="0" borderId="194" xfId="0" applyFont="1" applyBorder="1" applyAlignment="1">
      <alignment horizontal="center" vertical="center"/>
    </xf>
    <xf numFmtId="179" fontId="21" fillId="0" borderId="194" xfId="0" applyNumberFormat="1" applyFont="1" applyFill="1" applyBorder="1" applyAlignment="1">
      <alignment horizontal="center" vertical="center"/>
    </xf>
    <xf numFmtId="166" fontId="0" fillId="0" borderId="0" xfId="0" applyNumberFormat="1"/>
    <xf numFmtId="168" fontId="80" fillId="0" borderId="136" xfId="1" applyNumberFormat="1" applyFont="1" applyBorder="1" applyAlignment="1">
      <alignment vertical="center"/>
    </xf>
    <xf numFmtId="168" fontId="80" fillId="0" borderId="195" xfId="1" applyNumberFormat="1" applyFont="1" applyBorder="1" applyAlignment="1">
      <alignment vertical="center"/>
    </xf>
    <xf numFmtId="0" fontId="21" fillId="0" borderId="33" xfId="732" applyFont="1" applyFill="1" applyBorder="1" applyAlignment="1">
      <alignment horizontal="center" vertical="center"/>
    </xf>
    <xf numFmtId="1" fontId="21" fillId="0" borderId="33" xfId="732" applyNumberFormat="1" applyFont="1" applyFill="1" applyBorder="1" applyAlignment="1">
      <alignment horizontal="center" vertical="center"/>
    </xf>
    <xf numFmtId="0" fontId="21" fillId="0" borderId="33" xfId="271" applyFont="1" applyFill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3" fillId="0" borderId="81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74" xfId="0" applyFont="1" applyBorder="1" applyAlignment="1">
      <alignment horizontal="left" vertical="center"/>
    </xf>
    <xf numFmtId="0" fontId="23" fillId="0" borderId="203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0" fontId="22" fillId="64" borderId="62" xfId="271" applyFont="1" applyFill="1" applyBorder="1" applyAlignment="1">
      <alignment horizontal="right" vertical="center" wrapText="1"/>
    </xf>
    <xf numFmtId="0" fontId="22" fillId="64" borderId="63" xfId="271" applyFont="1" applyFill="1" applyBorder="1" applyAlignment="1">
      <alignment horizontal="right" vertical="center" wrapText="1"/>
    </xf>
    <xf numFmtId="0" fontId="22" fillId="64" borderId="64" xfId="271" applyFont="1" applyFill="1" applyBorder="1" applyAlignment="1">
      <alignment horizontal="right" vertical="center" wrapText="1"/>
    </xf>
    <xf numFmtId="0" fontId="21" fillId="0" borderId="74" xfId="271" applyBorder="1" applyAlignment="1">
      <alignment horizontal="center" vertical="center"/>
    </xf>
    <xf numFmtId="0" fontId="21" fillId="0" borderId="31" xfId="271" applyBorder="1" applyAlignment="1">
      <alignment horizontal="center" vertical="center"/>
    </xf>
    <xf numFmtId="0" fontId="21" fillId="0" borderId="129" xfId="271" applyBorder="1" applyAlignment="1">
      <alignment horizontal="center" vertical="center"/>
    </xf>
    <xf numFmtId="9" fontId="23" fillId="66" borderId="131" xfId="487" applyFont="1" applyFill="1" applyBorder="1" applyAlignment="1">
      <alignment horizontal="center" vertical="center"/>
    </xf>
    <xf numFmtId="0" fontId="22" fillId="0" borderId="82" xfId="271" applyFont="1" applyBorder="1" applyAlignment="1">
      <alignment horizontal="right" vertical="center"/>
    </xf>
    <xf numFmtId="0" fontId="22" fillId="0" borderId="83" xfId="271" applyFont="1" applyBorder="1" applyAlignment="1">
      <alignment horizontal="right" vertical="center"/>
    </xf>
    <xf numFmtId="0" fontId="22" fillId="0" borderId="144" xfId="271" applyFont="1" applyBorder="1" applyAlignment="1">
      <alignment horizontal="right" vertical="center"/>
    </xf>
    <xf numFmtId="0" fontId="22" fillId="0" borderId="145" xfId="271" applyFont="1" applyBorder="1" applyAlignment="1">
      <alignment horizontal="right" vertical="center"/>
    </xf>
    <xf numFmtId="0" fontId="24" fillId="0" borderId="131" xfId="0" applyFont="1" applyBorder="1" applyAlignment="1">
      <alignment horizontal="left" vertical="center" wrapText="1"/>
    </xf>
    <xf numFmtId="0" fontId="24" fillId="0" borderId="131" xfId="0" applyFont="1" applyFill="1" applyBorder="1" applyAlignment="1">
      <alignment horizontal="left" vertical="center" wrapText="1"/>
    </xf>
    <xf numFmtId="0" fontId="23" fillId="0" borderId="35" xfId="271" applyFont="1" applyBorder="1" applyAlignment="1">
      <alignment horizontal="right" vertical="center"/>
    </xf>
    <xf numFmtId="0" fontId="23" fillId="0" borderId="36" xfId="271" applyFont="1" applyBorder="1" applyAlignment="1">
      <alignment horizontal="right" vertical="center"/>
    </xf>
    <xf numFmtId="0" fontId="23" fillId="0" borderId="37" xfId="271" applyFont="1" applyBorder="1" applyAlignment="1">
      <alignment horizontal="right" vertical="center"/>
    </xf>
    <xf numFmtId="0" fontId="23" fillId="66" borderId="81" xfId="271" applyFont="1" applyFill="1" applyBorder="1" applyAlignment="1">
      <alignment horizontal="right" vertical="center"/>
    </xf>
    <xf numFmtId="0" fontId="23" fillId="66" borderId="26" xfId="271" applyFont="1" applyFill="1" applyBorder="1" applyAlignment="1">
      <alignment horizontal="right" vertical="center"/>
    </xf>
    <xf numFmtId="0" fontId="23" fillId="66" borderId="27" xfId="271" applyFont="1" applyFill="1" applyBorder="1" applyAlignment="1">
      <alignment horizontal="right" vertical="center"/>
    </xf>
    <xf numFmtId="0" fontId="23" fillId="0" borderId="74" xfId="271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23" fillId="0" borderId="31" xfId="271" applyFont="1" applyBorder="1" applyAlignment="1">
      <alignment horizontal="right" vertical="center"/>
    </xf>
    <xf numFmtId="0" fontId="60" fillId="0" borderId="31" xfId="0" applyFont="1" applyBorder="1" applyAlignment="1">
      <alignment horizontal="right" vertical="center"/>
    </xf>
    <xf numFmtId="0" fontId="60" fillId="0" borderId="129" xfId="0" applyFont="1" applyBorder="1" applyAlignment="1">
      <alignment horizontal="right" vertical="center"/>
    </xf>
    <xf numFmtId="0" fontId="24" fillId="0" borderId="138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0" borderId="129" xfId="0" applyFont="1" applyBorder="1" applyAlignment="1">
      <alignment horizontal="left" vertical="center" wrapText="1"/>
    </xf>
    <xf numFmtId="0" fontId="23" fillId="0" borderId="98" xfId="0" applyFont="1" applyBorder="1" applyAlignment="1">
      <alignment horizontal="center" vertical="center"/>
    </xf>
    <xf numFmtId="0" fontId="23" fillId="0" borderId="10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4" fillId="0" borderId="102" xfId="0" applyFont="1" applyBorder="1" applyAlignment="1">
      <alignment horizontal="center" vertical="center"/>
    </xf>
    <xf numFmtId="0" fontId="24" fillId="0" borderId="99" xfId="0" applyFont="1" applyBorder="1" applyAlignment="1">
      <alignment horizontal="center" vertical="center"/>
    </xf>
    <xf numFmtId="0" fontId="24" fillId="0" borderId="100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31" xfId="0" applyFont="1" applyBorder="1" applyAlignment="1">
      <alignment horizontal="center" vertical="center"/>
    </xf>
    <xf numFmtId="184" fontId="26" fillId="0" borderId="102" xfId="0" applyNumberFormat="1" applyFont="1" applyBorder="1" applyAlignment="1">
      <alignment horizontal="center" vertical="center"/>
    </xf>
    <xf numFmtId="184" fontId="26" fillId="0" borderId="99" xfId="0" applyNumberFormat="1" applyFont="1" applyBorder="1" applyAlignment="1">
      <alignment horizontal="center" vertical="center"/>
    </xf>
    <xf numFmtId="184" fontId="26" fillId="0" borderId="100" xfId="0" applyNumberFormat="1" applyFont="1" applyBorder="1" applyAlignment="1">
      <alignment horizontal="center" vertical="center"/>
    </xf>
    <xf numFmtId="184" fontId="26" fillId="0" borderId="75" xfId="0" applyNumberFormat="1" applyFont="1" applyBorder="1" applyAlignment="1">
      <alignment horizontal="center" vertical="center"/>
    </xf>
    <xf numFmtId="184" fontId="26" fillId="0" borderId="76" xfId="0" applyNumberFormat="1" applyFont="1" applyBorder="1" applyAlignment="1">
      <alignment horizontal="center" vertical="center"/>
    </xf>
    <xf numFmtId="184" fontId="26" fillId="0" borderId="73" xfId="0" applyNumberFormat="1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3" fillId="65" borderId="25" xfId="271" applyFont="1" applyFill="1" applyBorder="1" applyAlignment="1">
      <alignment horizontal="center" vertical="center"/>
    </xf>
    <xf numFmtId="0" fontId="23" fillId="65" borderId="26" xfId="271" applyFont="1" applyFill="1" applyBorder="1" applyAlignment="1">
      <alignment horizontal="center" vertical="center"/>
    </xf>
    <xf numFmtId="0" fontId="23" fillId="65" borderId="27" xfId="271" applyFont="1" applyFill="1" applyBorder="1" applyAlignment="1">
      <alignment horizontal="center" vertical="center"/>
    </xf>
    <xf numFmtId="0" fontId="24" fillId="0" borderId="138" xfId="271" applyFont="1" applyBorder="1" applyAlignment="1">
      <alignment horizontal="left" vertical="center"/>
    </xf>
    <xf numFmtId="0" fontId="52" fillId="0" borderId="31" xfId="271" applyFont="1" applyBorder="1" applyAlignment="1">
      <alignment horizontal="left" vertical="center"/>
    </xf>
    <xf numFmtId="0" fontId="52" fillId="0" borderId="129" xfId="271" applyFont="1" applyBorder="1" applyAlignment="1">
      <alignment horizontal="left" vertical="center"/>
    </xf>
    <xf numFmtId="0" fontId="23" fillId="0" borderId="24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19" xfId="0" applyFont="1" applyBorder="1" applyAlignment="1">
      <alignment horizontal="right" vertical="center"/>
    </xf>
    <xf numFmtId="0" fontId="23" fillId="0" borderId="76" xfId="0" applyFont="1" applyBorder="1" applyAlignment="1">
      <alignment horizontal="right" vertical="center"/>
    </xf>
    <xf numFmtId="0" fontId="23" fillId="0" borderId="86" xfId="0" applyFont="1" applyBorder="1" applyAlignment="1">
      <alignment horizontal="right" vertical="center"/>
    </xf>
    <xf numFmtId="0" fontId="23" fillId="4" borderId="25" xfId="800" applyFont="1" applyFill="1" applyBorder="1" applyAlignment="1">
      <alignment horizontal="center"/>
    </xf>
    <xf numFmtId="0" fontId="23" fillId="4" borderId="26" xfId="800" applyFont="1" applyFill="1" applyBorder="1" applyAlignment="1">
      <alignment horizontal="center"/>
    </xf>
    <xf numFmtId="0" fontId="23" fillId="4" borderId="27" xfId="800" applyFont="1" applyFill="1" applyBorder="1" applyAlignment="1">
      <alignment horizontal="center"/>
    </xf>
    <xf numFmtId="0" fontId="21" fillId="4" borderId="25" xfId="800" applyFont="1" applyFill="1" applyBorder="1" applyAlignment="1">
      <alignment horizontal="center"/>
    </xf>
    <xf numFmtId="0" fontId="21" fillId="4" borderId="26" xfId="800" applyFont="1" applyFill="1" applyBorder="1" applyAlignment="1">
      <alignment horizontal="center"/>
    </xf>
    <xf numFmtId="0" fontId="21" fillId="4" borderId="28" xfId="800" applyFont="1" applyFill="1" applyBorder="1" applyAlignment="1">
      <alignment horizontal="center"/>
    </xf>
    <xf numFmtId="0" fontId="24" fillId="0" borderId="138" xfId="800" applyFont="1" applyFill="1" applyBorder="1" applyAlignment="1">
      <alignment horizontal="left" wrapText="1"/>
    </xf>
    <xf numFmtId="0" fontId="24" fillId="0" borderId="31" xfId="800" applyFont="1" applyFill="1" applyBorder="1" applyAlignment="1">
      <alignment horizontal="left" wrapText="1"/>
    </xf>
    <xf numFmtId="0" fontId="24" fillId="0" borderId="129" xfId="800" applyFont="1" applyFill="1" applyBorder="1" applyAlignment="1">
      <alignment horizontal="left" wrapText="1"/>
    </xf>
    <xf numFmtId="0" fontId="23" fillId="0" borderId="35" xfId="800" applyFont="1" applyBorder="1" applyAlignment="1">
      <alignment horizontal="right"/>
    </xf>
    <xf numFmtId="0" fontId="23" fillId="0" borderId="36" xfId="800" applyFont="1" applyBorder="1" applyAlignment="1">
      <alignment horizontal="right"/>
    </xf>
    <xf numFmtId="0" fontId="23" fillId="0" borderId="37" xfId="800" applyFont="1" applyBorder="1" applyAlignment="1">
      <alignment horizontal="right"/>
    </xf>
    <xf numFmtId="0" fontId="23" fillId="4" borderId="62" xfId="0" applyFont="1" applyFill="1" applyBorder="1" applyAlignment="1">
      <alignment horizontal="center" vertical="center"/>
    </xf>
    <xf numFmtId="0" fontId="23" fillId="4" borderId="63" xfId="0" applyFont="1" applyFill="1" applyBorder="1" applyAlignment="1">
      <alignment horizontal="center" vertical="center"/>
    </xf>
    <xf numFmtId="0" fontId="23" fillId="4" borderId="64" xfId="0" applyFont="1" applyFill="1" applyBorder="1" applyAlignment="1">
      <alignment horizontal="center" vertical="center"/>
    </xf>
    <xf numFmtId="0" fontId="23" fillId="4" borderId="98" xfId="0" applyFont="1" applyFill="1" applyBorder="1" applyAlignment="1">
      <alignment horizontal="center" vertical="center"/>
    </xf>
    <xf numFmtId="0" fontId="23" fillId="4" borderId="99" xfId="0" applyFont="1" applyFill="1" applyBorder="1" applyAlignment="1">
      <alignment horizontal="center" vertical="center"/>
    </xf>
    <xf numFmtId="0" fontId="23" fillId="4" borderId="100" xfId="0" applyFont="1" applyFill="1" applyBorder="1" applyAlignment="1">
      <alignment horizontal="center" vertical="center"/>
    </xf>
    <xf numFmtId="0" fontId="51" fillId="0" borderId="138" xfId="0" applyFont="1" applyBorder="1" applyAlignment="1">
      <alignment horizontal="left" vertical="center"/>
    </xf>
    <xf numFmtId="0" fontId="51" fillId="0" borderId="31" xfId="0" applyFont="1" applyBorder="1" applyAlignment="1">
      <alignment horizontal="left" vertical="center"/>
    </xf>
    <xf numFmtId="0" fontId="51" fillId="0" borderId="129" xfId="0" applyFont="1" applyBorder="1" applyAlignment="1">
      <alignment horizontal="left" vertical="center"/>
    </xf>
    <xf numFmtId="0" fontId="51" fillId="0" borderId="138" xfId="0" applyFont="1" applyBorder="1" applyAlignment="1">
      <alignment horizontal="left" vertical="center" wrapText="1"/>
    </xf>
    <xf numFmtId="0" fontId="51" fillId="0" borderId="31" xfId="0" applyFont="1" applyBorder="1" applyAlignment="1">
      <alignment horizontal="left" vertical="center" wrapText="1"/>
    </xf>
    <xf numFmtId="0" fontId="51" fillId="0" borderId="129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37" xfId="0" applyFont="1" applyBorder="1" applyAlignment="1">
      <alignment horizontal="right" vertical="center"/>
    </xf>
    <xf numFmtId="0" fontId="23" fillId="4" borderId="25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/>
    </xf>
    <xf numFmtId="0" fontId="50" fillId="4" borderId="25" xfId="0" applyFont="1" applyFill="1" applyBorder="1" applyAlignment="1">
      <alignment horizontal="center" vertical="center"/>
    </xf>
    <xf numFmtId="0" fontId="50" fillId="4" borderId="26" xfId="0" applyFont="1" applyFill="1" applyBorder="1" applyAlignment="1">
      <alignment horizontal="center" vertical="center"/>
    </xf>
    <xf numFmtId="0" fontId="50" fillId="4" borderId="27" xfId="0" applyFont="1" applyFill="1" applyBorder="1" applyAlignment="1">
      <alignment horizontal="center" vertical="center"/>
    </xf>
    <xf numFmtId="0" fontId="49" fillId="4" borderId="40" xfId="0" applyFont="1" applyFill="1" applyBorder="1" applyAlignment="1">
      <alignment horizontal="center" vertical="center"/>
    </xf>
    <xf numFmtId="0" fontId="49" fillId="4" borderId="41" xfId="0" applyFont="1" applyFill="1" applyBorder="1" applyAlignment="1">
      <alignment horizontal="center" vertical="center"/>
    </xf>
    <xf numFmtId="0" fontId="49" fillId="4" borderId="42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23" fillId="3" borderId="63" xfId="0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0" fontId="24" fillId="0" borderId="138" xfId="0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0" fontId="24" fillId="0" borderId="129" xfId="0" applyFont="1" applyBorder="1" applyAlignment="1">
      <alignment horizontal="left"/>
    </xf>
    <xf numFmtId="0" fontId="50" fillId="0" borderId="35" xfId="0" applyFont="1" applyBorder="1" applyAlignment="1">
      <alignment horizontal="right" vertical="center"/>
    </xf>
    <xf numFmtId="0" fontId="50" fillId="0" borderId="36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76" xfId="0" applyFont="1" applyFill="1" applyBorder="1" applyAlignment="1">
      <alignment horizontal="center" vertical="center" wrapText="1"/>
    </xf>
    <xf numFmtId="0" fontId="22" fillId="0" borderId="98" xfId="0" applyFont="1" applyFill="1" applyBorder="1" applyAlignment="1">
      <alignment horizontal="center" vertical="center" wrapText="1"/>
    </xf>
    <xf numFmtId="0" fontId="22" fillId="0" borderId="99" xfId="0" applyFont="1" applyFill="1" applyBorder="1" applyAlignment="1">
      <alignment horizontal="center" vertical="center" wrapText="1"/>
    </xf>
    <xf numFmtId="0" fontId="22" fillId="0" borderId="100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left" vertical="center"/>
    </xf>
    <xf numFmtId="0" fontId="23" fillId="0" borderId="203" xfId="0" applyFont="1" applyBorder="1" applyAlignment="1">
      <alignment horizontal="left" vertical="center"/>
    </xf>
    <xf numFmtId="0" fontId="23" fillId="0" borderId="204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0" fontId="23" fillId="0" borderId="151" xfId="0" applyFont="1" applyBorder="1" applyAlignment="1">
      <alignment horizontal="left" vertical="center"/>
    </xf>
    <xf numFmtId="0" fontId="23" fillId="0" borderId="98" xfId="0" applyFont="1" applyBorder="1" applyAlignment="1">
      <alignment horizontal="left" vertical="center"/>
    </xf>
    <xf numFmtId="0" fontId="23" fillId="0" borderId="99" xfId="0" applyFont="1" applyBorder="1" applyAlignment="1">
      <alignment horizontal="left" vertical="center"/>
    </xf>
    <xf numFmtId="0" fontId="23" fillId="0" borderId="101" xfId="0" applyFont="1" applyBorder="1" applyAlignment="1">
      <alignment horizontal="left" vertical="center"/>
    </xf>
    <xf numFmtId="0" fontId="23" fillId="4" borderId="62" xfId="0" applyFont="1" applyFill="1" applyBorder="1" applyAlignment="1">
      <alignment horizontal="left" vertical="center"/>
    </xf>
    <xf numFmtId="0" fontId="23" fillId="4" borderId="63" xfId="0" applyFont="1" applyFill="1" applyBorder="1" applyAlignment="1">
      <alignment horizontal="left" vertical="center"/>
    </xf>
    <xf numFmtId="0" fontId="23" fillId="4" borderId="64" xfId="0" applyFont="1" applyFill="1" applyBorder="1" applyAlignment="1">
      <alignment horizontal="left" vertical="center"/>
    </xf>
    <xf numFmtId="0" fontId="23" fillId="0" borderId="81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81" fillId="39" borderId="30" xfId="0" applyFont="1" applyFill="1" applyBorder="1" applyAlignment="1">
      <alignment horizontal="left" vertical="center" wrapText="1"/>
    </xf>
    <xf numFmtId="0" fontId="81" fillId="39" borderId="182" xfId="0" applyFont="1" applyFill="1" applyBorder="1" applyAlignment="1">
      <alignment horizontal="left" vertical="center" wrapText="1"/>
    </xf>
    <xf numFmtId="0" fontId="81" fillId="39" borderId="183" xfId="0" applyFont="1" applyFill="1" applyBorder="1" applyAlignment="1">
      <alignment horizontal="left" vertical="center" wrapText="1"/>
    </xf>
    <xf numFmtId="0" fontId="21" fillId="0" borderId="182" xfId="0" applyFont="1" applyBorder="1" applyAlignment="1">
      <alignment vertical="center"/>
    </xf>
    <xf numFmtId="0" fontId="23" fillId="0" borderId="182" xfId="271" applyFont="1" applyBorder="1" applyAlignment="1">
      <alignment horizontal="right" vertical="center"/>
    </xf>
    <xf numFmtId="0" fontId="49" fillId="0" borderId="182" xfId="0" applyFont="1" applyBorder="1" applyAlignment="1">
      <alignment horizontal="right" vertical="center"/>
    </xf>
    <xf numFmtId="0" fontId="49" fillId="0" borderId="183" xfId="0" applyFont="1" applyBorder="1" applyAlignment="1">
      <alignment horizontal="right" vertical="center"/>
    </xf>
    <xf numFmtId="0" fontId="81" fillId="0" borderId="30" xfId="0" applyFont="1" applyFill="1" applyBorder="1" applyAlignment="1">
      <alignment horizontal="left" vertical="center" wrapText="1"/>
    </xf>
    <xf numFmtId="0" fontId="81" fillId="0" borderId="182" xfId="0" applyFont="1" applyFill="1" applyBorder="1" applyAlignment="1">
      <alignment horizontal="left" vertical="center" wrapText="1"/>
    </xf>
    <xf numFmtId="0" fontId="81" fillId="0" borderId="183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23" fillId="0" borderId="156" xfId="0" applyFont="1" applyBorder="1" applyAlignment="1">
      <alignment horizontal="right" vertical="center"/>
    </xf>
    <xf numFmtId="0" fontId="23" fillId="0" borderId="154" xfId="0" applyFont="1" applyBorder="1" applyAlignment="1">
      <alignment horizontal="right" vertical="center"/>
    </xf>
    <xf numFmtId="0" fontId="23" fillId="0" borderId="162" xfId="0" applyFont="1" applyBorder="1" applyAlignment="1">
      <alignment horizontal="right" vertical="center"/>
    </xf>
    <xf numFmtId="0" fontId="23" fillId="4" borderId="25" xfId="1070" applyFont="1" applyFill="1" applyBorder="1" applyAlignment="1">
      <alignment horizontal="center"/>
    </xf>
    <xf numFmtId="0" fontId="23" fillId="4" borderId="26" xfId="1070" applyFont="1" applyFill="1" applyBorder="1" applyAlignment="1">
      <alignment horizontal="center"/>
    </xf>
    <xf numFmtId="0" fontId="23" fillId="4" borderId="27" xfId="1070" applyFont="1" applyFill="1" applyBorder="1" applyAlignment="1">
      <alignment horizontal="center"/>
    </xf>
    <xf numFmtId="0" fontId="21" fillId="4" borderId="25" xfId="1070" applyFont="1" applyFill="1" applyBorder="1" applyAlignment="1">
      <alignment horizontal="center"/>
    </xf>
    <xf numFmtId="0" fontId="21" fillId="4" borderId="26" xfId="1070" applyFont="1" applyFill="1" applyBorder="1" applyAlignment="1">
      <alignment horizontal="center"/>
    </xf>
    <xf numFmtId="0" fontId="21" fillId="4" borderId="28" xfId="1070" applyFont="1" applyFill="1" applyBorder="1" applyAlignment="1">
      <alignment horizontal="center"/>
    </xf>
    <xf numFmtId="0" fontId="24" fillId="39" borderId="30" xfId="1070" applyFont="1" applyFill="1" applyBorder="1" applyAlignment="1">
      <alignment horizontal="left" wrapText="1"/>
    </xf>
    <xf numFmtId="0" fontId="24" fillId="39" borderId="182" xfId="1070" applyFont="1" applyFill="1" applyBorder="1" applyAlignment="1">
      <alignment horizontal="left" wrapText="1"/>
    </xf>
    <xf numFmtId="0" fontId="24" fillId="39" borderId="183" xfId="1070" applyFont="1" applyFill="1" applyBorder="1" applyAlignment="1">
      <alignment horizontal="left" wrapText="1"/>
    </xf>
    <xf numFmtId="0" fontId="24" fillId="0" borderId="30" xfId="1070" applyFont="1" applyFill="1" applyBorder="1" applyAlignment="1">
      <alignment horizontal="left" wrapText="1"/>
    </xf>
    <xf numFmtId="0" fontId="24" fillId="0" borderId="182" xfId="1070" applyFont="1" applyFill="1" applyBorder="1" applyAlignment="1">
      <alignment horizontal="left" wrapText="1"/>
    </xf>
    <xf numFmtId="0" fontId="24" fillId="0" borderId="183" xfId="1070" applyFont="1" applyFill="1" applyBorder="1" applyAlignment="1">
      <alignment horizontal="left" wrapText="1"/>
    </xf>
    <xf numFmtId="0" fontId="23" fillId="0" borderId="35" xfId="1070" applyFont="1" applyBorder="1" applyAlignment="1">
      <alignment horizontal="right"/>
    </xf>
    <xf numFmtId="0" fontId="23" fillId="0" borderId="36" xfId="1070" applyFont="1" applyBorder="1" applyAlignment="1">
      <alignment horizontal="right"/>
    </xf>
    <xf numFmtId="0" fontId="23" fillId="0" borderId="37" xfId="1070" applyFont="1" applyBorder="1" applyAlignment="1">
      <alignment horizontal="right"/>
    </xf>
    <xf numFmtId="0" fontId="51" fillId="0" borderId="30" xfId="0" applyFont="1" applyBorder="1" applyAlignment="1">
      <alignment horizontal="left" vertical="center"/>
    </xf>
    <xf numFmtId="0" fontId="51" fillId="0" borderId="182" xfId="0" applyFont="1" applyBorder="1" applyAlignment="1">
      <alignment horizontal="left" vertical="center"/>
    </xf>
    <xf numFmtId="0" fontId="51" fillId="0" borderId="183" xfId="0" applyFont="1" applyBorder="1" applyAlignment="1">
      <alignment horizontal="left" vertical="center"/>
    </xf>
    <xf numFmtId="0" fontId="51" fillId="0" borderId="30" xfId="0" applyFont="1" applyBorder="1" applyAlignment="1">
      <alignment horizontal="left" vertical="center" wrapText="1"/>
    </xf>
    <xf numFmtId="0" fontId="51" fillId="0" borderId="182" xfId="0" applyFont="1" applyBorder="1" applyAlignment="1">
      <alignment horizontal="left" vertical="center" wrapText="1"/>
    </xf>
    <xf numFmtId="0" fontId="51" fillId="0" borderId="183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0" borderId="182" xfId="0" applyFont="1" applyBorder="1" applyAlignment="1">
      <alignment horizontal="left" vertical="center" wrapText="1"/>
    </xf>
    <xf numFmtId="0" fontId="24" fillId="0" borderId="183" xfId="0" applyFont="1" applyBorder="1" applyAlignment="1">
      <alignment horizontal="left" vertical="center" wrapText="1"/>
    </xf>
    <xf numFmtId="0" fontId="22" fillId="0" borderId="156" xfId="0" applyFont="1" applyFill="1" applyBorder="1" applyAlignment="1">
      <alignment horizontal="center" vertical="center" wrapText="1"/>
    </xf>
    <xf numFmtId="0" fontId="22" fillId="0" borderId="154" xfId="0" applyFont="1" applyFill="1" applyBorder="1" applyAlignment="1">
      <alignment horizontal="center" vertical="center" wrapText="1"/>
    </xf>
    <xf numFmtId="0" fontId="22" fillId="0" borderId="155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left"/>
    </xf>
    <xf numFmtId="0" fontId="24" fillId="0" borderId="182" xfId="0" applyFont="1" applyBorder="1" applyAlignment="1">
      <alignment horizontal="left"/>
    </xf>
    <xf numFmtId="0" fontId="24" fillId="0" borderId="183" xfId="0" applyFont="1" applyBorder="1" applyAlignment="1">
      <alignment horizontal="left"/>
    </xf>
    <xf numFmtId="0" fontId="23" fillId="0" borderId="184" xfId="744" applyFont="1" applyBorder="1" applyAlignment="1">
      <alignment horizontal="right" vertical="center"/>
    </xf>
    <xf numFmtId="0" fontId="23" fillId="0" borderId="185" xfId="744" applyFont="1" applyBorder="1" applyAlignment="1">
      <alignment horizontal="right" vertical="center"/>
    </xf>
    <xf numFmtId="0" fontId="23" fillId="4" borderId="25" xfId="271" applyFont="1" applyFill="1" applyBorder="1" applyAlignment="1">
      <alignment horizontal="center" vertical="center"/>
    </xf>
    <xf numFmtId="0" fontId="23" fillId="4" borderId="26" xfId="271" applyFont="1" applyFill="1" applyBorder="1" applyAlignment="1">
      <alignment horizontal="center" vertical="center"/>
    </xf>
    <xf numFmtId="0" fontId="24" fillId="0" borderId="30" xfId="744" applyFont="1" applyBorder="1" applyAlignment="1">
      <alignment horizontal="left" vertical="center" wrapText="1"/>
    </xf>
    <xf numFmtId="0" fontId="24" fillId="0" borderId="182" xfId="744" applyFont="1" applyBorder="1" applyAlignment="1">
      <alignment horizontal="left" vertical="center" wrapText="1"/>
    </xf>
    <xf numFmtId="0" fontId="24" fillId="0" borderId="183" xfId="744" applyFont="1" applyBorder="1" applyAlignment="1">
      <alignment horizontal="left" vertical="center" wrapText="1"/>
    </xf>
    <xf numFmtId="0" fontId="24" fillId="0" borderId="33" xfId="744" applyFont="1" applyBorder="1" applyAlignment="1">
      <alignment horizontal="left" vertical="center" wrapText="1"/>
    </xf>
    <xf numFmtId="0" fontId="23" fillId="4" borderId="25" xfId="275" applyFont="1" applyFill="1" applyBorder="1" applyAlignment="1">
      <alignment horizontal="center" vertical="center"/>
    </xf>
    <xf numFmtId="0" fontId="23" fillId="4" borderId="26" xfId="275" applyFont="1" applyFill="1" applyBorder="1" applyAlignment="1">
      <alignment horizontal="center" vertical="center"/>
    </xf>
    <xf numFmtId="0" fontId="23" fillId="4" borderId="27" xfId="275" applyFont="1" applyFill="1" applyBorder="1" applyAlignment="1">
      <alignment horizontal="center" vertical="center"/>
    </xf>
    <xf numFmtId="0" fontId="21" fillId="4" borderId="25" xfId="275" applyFont="1" applyFill="1" applyBorder="1" applyAlignment="1">
      <alignment horizontal="center" vertical="center"/>
    </xf>
    <xf numFmtId="0" fontId="21" fillId="4" borderId="26" xfId="275" applyFont="1" applyFill="1" applyBorder="1" applyAlignment="1">
      <alignment horizontal="center" vertical="center"/>
    </xf>
    <xf numFmtId="0" fontId="21" fillId="4" borderId="28" xfId="275" applyFont="1" applyFill="1" applyBorder="1" applyAlignment="1">
      <alignment horizontal="center" vertical="center"/>
    </xf>
    <xf numFmtId="0" fontId="24" fillId="0" borderId="30" xfId="275" applyFont="1" applyFill="1" applyBorder="1" applyAlignment="1">
      <alignment horizontal="left" vertical="center" wrapText="1"/>
    </xf>
    <xf numFmtId="0" fontId="24" fillId="0" borderId="182" xfId="275" applyFont="1" applyFill="1" applyBorder="1" applyAlignment="1">
      <alignment horizontal="left" vertical="center" wrapText="1"/>
    </xf>
    <xf numFmtId="0" fontId="24" fillId="0" borderId="183" xfId="275" applyFont="1" applyFill="1" applyBorder="1" applyAlignment="1">
      <alignment horizontal="left" vertical="center" wrapText="1"/>
    </xf>
    <xf numFmtId="0" fontId="49" fillId="0" borderId="33" xfId="744" applyFont="1" applyFill="1" applyBorder="1" applyAlignment="1">
      <alignment horizontal="left" vertical="center" wrapText="1"/>
    </xf>
    <xf numFmtId="0" fontId="49" fillId="0" borderId="30" xfId="744" applyFont="1" applyFill="1" applyBorder="1" applyAlignment="1">
      <alignment horizontal="left" vertical="center" wrapText="1"/>
    </xf>
    <xf numFmtId="0" fontId="49" fillId="0" borderId="182" xfId="744" applyFont="1" applyFill="1" applyBorder="1" applyAlignment="1">
      <alignment horizontal="left" vertical="center" wrapText="1"/>
    </xf>
    <xf numFmtId="0" fontId="49" fillId="0" borderId="183" xfId="744" applyFont="1" applyFill="1" applyBorder="1" applyAlignment="1">
      <alignment horizontal="left" vertical="center" wrapText="1"/>
    </xf>
    <xf numFmtId="0" fontId="22" fillId="0" borderId="61" xfId="744" applyFont="1" applyFill="1" applyBorder="1" applyAlignment="1">
      <alignment horizontal="center" vertical="center" wrapText="1"/>
    </xf>
    <xf numFmtId="0" fontId="23" fillId="3" borderId="61" xfId="744" applyFont="1" applyFill="1" applyBorder="1" applyAlignment="1">
      <alignment horizontal="center" vertical="center"/>
    </xf>
    <xf numFmtId="0" fontId="50" fillId="4" borderId="61" xfId="744" applyFont="1" applyFill="1" applyBorder="1" applyAlignment="1">
      <alignment horizontal="center" vertical="center"/>
    </xf>
    <xf numFmtId="0" fontId="49" fillId="4" borderId="61" xfId="744" applyFont="1" applyFill="1" applyBorder="1" applyAlignment="1">
      <alignment horizontal="center" vertical="center"/>
    </xf>
    <xf numFmtId="0" fontId="21" fillId="0" borderId="40" xfId="744" applyFont="1" applyFill="1" applyBorder="1" applyAlignment="1">
      <alignment horizontal="left" vertical="center" wrapText="1"/>
    </xf>
    <xf numFmtId="0" fontId="21" fillId="0" borderId="41" xfId="744" applyFont="1" applyFill="1" applyBorder="1" applyAlignment="1">
      <alignment horizontal="left" vertical="center" wrapText="1"/>
    </xf>
    <xf numFmtId="0" fontId="21" fillId="0" borderId="43" xfId="744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/>
    </xf>
    <xf numFmtId="0" fontId="23" fillId="0" borderId="154" xfId="0" applyFont="1" applyBorder="1" applyAlignment="1">
      <alignment horizontal="left" vertical="center"/>
    </xf>
    <xf numFmtId="0" fontId="23" fillId="0" borderId="153" xfId="0" applyFont="1" applyBorder="1" applyAlignment="1">
      <alignment horizontal="left" vertical="center"/>
    </xf>
    <xf numFmtId="0" fontId="23" fillId="68" borderId="25" xfId="271" applyFont="1" applyFill="1" applyBorder="1" applyAlignment="1">
      <alignment horizontal="center" vertical="center"/>
    </xf>
    <xf numFmtId="0" fontId="23" fillId="68" borderId="26" xfId="271" applyFont="1" applyFill="1" applyBorder="1" applyAlignment="1">
      <alignment horizontal="center" vertical="center"/>
    </xf>
    <xf numFmtId="0" fontId="23" fillId="68" borderId="27" xfId="271" applyFont="1" applyFill="1" applyBorder="1" applyAlignment="1">
      <alignment horizontal="center" vertical="center"/>
    </xf>
    <xf numFmtId="0" fontId="24" fillId="0" borderId="30" xfId="623" applyFont="1" applyBorder="1" applyAlignment="1">
      <alignment horizontal="left" vertical="center" wrapText="1"/>
    </xf>
    <xf numFmtId="0" fontId="24" fillId="0" borderId="182" xfId="623" applyFont="1" applyBorder="1" applyAlignment="1">
      <alignment horizontal="left" vertical="center" wrapText="1"/>
    </xf>
    <xf numFmtId="0" fontId="24" fillId="0" borderId="183" xfId="623" applyFont="1" applyBorder="1" applyAlignment="1">
      <alignment horizontal="left" vertical="center" wrapText="1"/>
    </xf>
    <xf numFmtId="0" fontId="23" fillId="68" borderId="81" xfId="271" applyFont="1" applyFill="1" applyBorder="1" applyAlignment="1">
      <alignment horizontal="right" vertical="center"/>
    </xf>
    <xf numFmtId="0" fontId="23" fillId="68" borderId="26" xfId="271" applyFont="1" applyFill="1" applyBorder="1" applyAlignment="1">
      <alignment horizontal="right" vertical="center"/>
    </xf>
    <xf numFmtId="0" fontId="23" fillId="68" borderId="27" xfId="271" applyFont="1" applyFill="1" applyBorder="1" applyAlignment="1">
      <alignment horizontal="right" vertical="center"/>
    </xf>
    <xf numFmtId="0" fontId="21" fillId="0" borderId="182" xfId="623" applyBorder="1" applyAlignment="1">
      <alignment vertical="center"/>
    </xf>
    <xf numFmtId="0" fontId="60" fillId="0" borderId="182" xfId="623" applyFont="1" applyBorder="1" applyAlignment="1">
      <alignment horizontal="right" vertical="center"/>
    </xf>
    <xf numFmtId="0" fontId="60" fillId="0" borderId="183" xfId="623" applyFont="1" applyBorder="1" applyAlignment="1">
      <alignment horizontal="right" vertical="center"/>
    </xf>
    <xf numFmtId="0" fontId="24" fillId="0" borderId="33" xfId="623" applyFont="1" applyBorder="1" applyAlignment="1">
      <alignment horizontal="left" vertical="center" wrapText="1"/>
    </xf>
    <xf numFmtId="0" fontId="23" fillId="0" borderId="184" xfId="623" applyFont="1" applyBorder="1" applyAlignment="1">
      <alignment horizontal="right" vertical="center"/>
    </xf>
    <xf numFmtId="0" fontId="23" fillId="0" borderId="33" xfId="623" applyFont="1" applyBorder="1" applyAlignment="1">
      <alignment horizontal="right" vertical="center"/>
    </xf>
    <xf numFmtId="0" fontId="23" fillId="0" borderId="185" xfId="623" applyFont="1" applyBorder="1" applyAlignment="1">
      <alignment horizontal="right" vertical="center"/>
    </xf>
    <xf numFmtId="0" fontId="23" fillId="4" borderId="62" xfId="279" applyFont="1" applyFill="1" applyBorder="1" applyAlignment="1">
      <alignment horizontal="center" vertical="center"/>
    </xf>
    <xf numFmtId="0" fontId="23" fillId="4" borderId="63" xfId="279" applyFont="1" applyFill="1" applyBorder="1" applyAlignment="1">
      <alignment horizontal="center" vertical="center"/>
    </xf>
    <xf numFmtId="0" fontId="23" fillId="4" borderId="23" xfId="279" applyFont="1" applyFill="1" applyBorder="1" applyAlignment="1">
      <alignment horizontal="center" vertical="center"/>
    </xf>
    <xf numFmtId="0" fontId="22" fillId="0" borderId="61" xfId="623" applyFont="1" applyFill="1" applyBorder="1" applyAlignment="1">
      <alignment horizontal="center" vertical="center" wrapText="1"/>
    </xf>
    <xf numFmtId="0" fontId="22" fillId="0" borderId="61" xfId="1070" applyFont="1" applyFill="1" applyBorder="1" applyAlignment="1">
      <alignment horizontal="center" vertical="center" wrapText="1"/>
    </xf>
    <xf numFmtId="0" fontId="23" fillId="4" borderId="64" xfId="279" applyFont="1" applyFill="1" applyBorder="1" applyAlignment="1">
      <alignment horizontal="center" vertical="center"/>
    </xf>
    <xf numFmtId="0" fontId="23" fillId="3" borderId="61" xfId="623" applyFont="1" applyFill="1" applyBorder="1" applyAlignment="1">
      <alignment horizontal="center" vertical="center"/>
    </xf>
    <xf numFmtId="0" fontId="23" fillId="4" borderId="61" xfId="623" applyFont="1" applyFill="1" applyBorder="1" applyAlignment="1">
      <alignment horizontal="center" vertical="center"/>
    </xf>
    <xf numFmtId="0" fontId="21" fillId="4" borderId="62" xfId="623" applyFont="1" applyFill="1" applyBorder="1" applyAlignment="1">
      <alignment horizontal="center" vertical="center"/>
    </xf>
    <xf numFmtId="0" fontId="21" fillId="4" borderId="63" xfId="623" applyFont="1" applyFill="1" applyBorder="1" applyAlignment="1">
      <alignment horizontal="center" vertical="center"/>
    </xf>
    <xf numFmtId="0" fontId="21" fillId="4" borderId="64" xfId="623" applyFont="1" applyFill="1" applyBorder="1" applyAlignment="1">
      <alignment horizontal="center" vertical="center"/>
    </xf>
    <xf numFmtId="0" fontId="52" fillId="0" borderId="131" xfId="0" applyFont="1" applyBorder="1" applyAlignment="1">
      <alignment horizontal="left" vertical="center" wrapText="1"/>
    </xf>
    <xf numFmtId="0" fontId="21" fillId="0" borderId="138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43" xfId="0" applyFont="1" applyBorder="1" applyAlignment="1">
      <alignment horizontal="center" vertical="center"/>
    </xf>
    <xf numFmtId="0" fontId="24" fillId="0" borderId="138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4" fillId="0" borderId="129" xfId="0" applyFont="1" applyFill="1" applyBorder="1" applyAlignment="1">
      <alignment horizontal="left" vertical="center" wrapText="1"/>
    </xf>
    <xf numFmtId="0" fontId="52" fillId="77" borderId="131" xfId="0" applyFont="1" applyFill="1" applyBorder="1" applyAlignment="1">
      <alignment horizontal="left" vertical="center" wrapText="1"/>
    </xf>
    <xf numFmtId="0" fontId="21" fillId="77" borderId="40" xfId="0" applyFont="1" applyFill="1" applyBorder="1" applyAlignment="1">
      <alignment horizontal="center" vertical="center"/>
    </xf>
    <xf numFmtId="0" fontId="21" fillId="77" borderId="41" xfId="0" applyFont="1" applyFill="1" applyBorder="1" applyAlignment="1">
      <alignment horizontal="center" vertical="center"/>
    </xf>
    <xf numFmtId="0" fontId="21" fillId="77" borderId="42" xfId="0" applyFont="1" applyFill="1" applyBorder="1" applyAlignment="1">
      <alignment horizontal="center" vertical="center"/>
    </xf>
    <xf numFmtId="0" fontId="23" fillId="0" borderId="151" xfId="0" applyFont="1" applyBorder="1" applyAlignment="1">
      <alignment horizontal="right" vertical="center"/>
    </xf>
    <xf numFmtId="0" fontId="21" fillId="77" borderId="138" xfId="0" applyFont="1" applyFill="1" applyBorder="1" applyAlignment="1">
      <alignment horizontal="center" vertical="center"/>
    </xf>
    <xf numFmtId="0" fontId="21" fillId="77" borderId="31" xfId="0" applyFont="1" applyFill="1" applyBorder="1" applyAlignment="1">
      <alignment horizontal="center" vertical="center"/>
    </xf>
    <xf numFmtId="0" fontId="21" fillId="77" borderId="143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 wrapText="1"/>
    </xf>
    <xf numFmtId="0" fontId="23" fillId="3" borderId="61" xfId="0" applyFont="1" applyFill="1" applyBorder="1" applyAlignment="1">
      <alignment horizontal="center" vertical="center"/>
    </xf>
    <xf numFmtId="0" fontId="23" fillId="4" borderId="61" xfId="0" applyFont="1" applyFill="1" applyBorder="1" applyAlignment="1">
      <alignment horizontal="center" vertical="center"/>
    </xf>
    <xf numFmtId="0" fontId="24" fillId="0" borderId="50" xfId="0" applyFont="1" applyBorder="1" applyAlignment="1">
      <alignment horizontal="left" vertical="center" wrapText="1"/>
    </xf>
    <xf numFmtId="0" fontId="23" fillId="0" borderId="54" xfId="0" applyFont="1" applyBorder="1" applyAlignment="1">
      <alignment horizontal="right" vertical="center"/>
    </xf>
    <xf numFmtId="0" fontId="23" fillId="0" borderId="128" xfId="0" applyFont="1" applyBorder="1" applyAlignment="1">
      <alignment horizontal="right" vertical="center"/>
    </xf>
    <xf numFmtId="0" fontId="23" fillId="0" borderId="153" xfId="0" applyFont="1" applyBorder="1" applyAlignment="1">
      <alignment horizontal="center" vertical="center"/>
    </xf>
    <xf numFmtId="0" fontId="24" fillId="0" borderId="157" xfId="0" applyFont="1" applyBorder="1" applyAlignment="1">
      <alignment horizontal="center" vertical="center"/>
    </xf>
    <xf numFmtId="0" fontId="24" fillId="0" borderId="154" xfId="0" applyFont="1" applyBorder="1" applyAlignment="1">
      <alignment horizontal="center" vertical="center"/>
    </xf>
    <xf numFmtId="0" fontId="24" fillId="0" borderId="155" xfId="0" applyFont="1" applyBorder="1" applyAlignment="1">
      <alignment horizontal="center" vertical="center"/>
    </xf>
    <xf numFmtId="9" fontId="23" fillId="66" borderId="128" xfId="487" applyFont="1" applyFill="1" applyBorder="1" applyAlignment="1">
      <alignment horizontal="center" vertical="center"/>
    </xf>
    <xf numFmtId="184" fontId="26" fillId="0" borderId="157" xfId="0" applyNumberFormat="1" applyFont="1" applyBorder="1" applyAlignment="1">
      <alignment horizontal="center" vertical="center"/>
    </xf>
    <xf numFmtId="184" fontId="26" fillId="0" borderId="154" xfId="0" applyNumberFormat="1" applyFont="1" applyBorder="1" applyAlignment="1">
      <alignment horizontal="center" vertical="center"/>
    </xf>
    <xf numFmtId="184" fontId="26" fillId="0" borderId="155" xfId="0" applyNumberFormat="1" applyFont="1" applyBorder="1" applyAlignment="1">
      <alignment horizontal="center" vertical="center"/>
    </xf>
    <xf numFmtId="0" fontId="23" fillId="0" borderId="154" xfId="0" applyFont="1" applyBorder="1" applyAlignment="1">
      <alignment horizontal="center" vertical="center"/>
    </xf>
    <xf numFmtId="0" fontId="23" fillId="0" borderId="156" xfId="0" applyFont="1" applyBorder="1" applyAlignment="1">
      <alignment horizontal="center" vertical="center"/>
    </xf>
    <xf numFmtId="0" fontId="54" fillId="0" borderId="33" xfId="745" applyFont="1" applyFill="1" applyBorder="1" applyAlignment="1">
      <alignment horizontal="center" vertical="center"/>
    </xf>
    <xf numFmtId="0" fontId="54" fillId="0" borderId="33" xfId="745" applyFont="1" applyFill="1" applyBorder="1" applyAlignment="1">
      <alignment horizontal="center"/>
    </xf>
    <xf numFmtId="0" fontId="54" fillId="0" borderId="30" xfId="745" applyFont="1" applyFill="1" applyBorder="1" applyAlignment="1">
      <alignment horizontal="center"/>
    </xf>
    <xf numFmtId="0" fontId="54" fillId="0" borderId="32" xfId="745" applyFont="1" applyFill="1" applyBorder="1" applyAlignment="1">
      <alignment horizontal="center"/>
    </xf>
    <xf numFmtId="0" fontId="55" fillId="0" borderId="0" xfId="745" applyFont="1" applyFill="1" applyBorder="1" applyAlignment="1">
      <alignment horizontal="justify"/>
    </xf>
    <xf numFmtId="0" fontId="62" fillId="0" borderId="0" xfId="745" applyFont="1" applyFill="1" applyBorder="1" applyAlignment="1">
      <alignment horizontal="center"/>
    </xf>
    <xf numFmtId="0" fontId="63" fillId="0" borderId="0" xfId="745" applyFont="1" applyFill="1" applyBorder="1" applyAlignment="1">
      <alignment horizontal="center" wrapText="1"/>
    </xf>
    <xf numFmtId="0" fontId="54" fillId="0" borderId="30" xfId="745" applyFont="1" applyFill="1" applyBorder="1" applyAlignment="1">
      <alignment horizontal="right"/>
    </xf>
    <xf numFmtId="0" fontId="54" fillId="0" borderId="31" xfId="745" applyFont="1" applyFill="1" applyBorder="1" applyAlignment="1">
      <alignment horizontal="right"/>
    </xf>
    <xf numFmtId="0" fontId="54" fillId="0" borderId="32" xfId="745" applyFont="1" applyFill="1" applyBorder="1" applyAlignment="1">
      <alignment horizontal="right"/>
    </xf>
    <xf numFmtId="0" fontId="54" fillId="68" borderId="33" xfId="745" applyFont="1" applyFill="1" applyBorder="1" applyAlignment="1">
      <alignment horizontal="center"/>
    </xf>
    <xf numFmtId="0" fontId="55" fillId="0" borderId="0" xfId="745" applyFont="1" applyFill="1" applyAlignment="1">
      <alignment horizontal="right"/>
    </xf>
    <xf numFmtId="0" fontId="61" fillId="0" borderId="0" xfId="745" applyFont="1" applyFill="1" applyAlignment="1">
      <alignment horizontal="right"/>
    </xf>
    <xf numFmtId="0" fontId="83" fillId="0" borderId="30" xfId="0" applyFont="1" applyBorder="1" applyAlignment="1">
      <alignment horizontal="left" wrapText="1"/>
    </xf>
    <xf numFmtId="0" fontId="83" fillId="0" borderId="182" xfId="0" applyFont="1" applyBorder="1" applyAlignment="1">
      <alignment horizontal="left"/>
    </xf>
    <xf numFmtId="0" fontId="83" fillId="0" borderId="183" xfId="0" applyFont="1" applyBorder="1" applyAlignment="1">
      <alignment horizontal="left"/>
    </xf>
    <xf numFmtId="0" fontId="82" fillId="0" borderId="108" xfId="0" applyFont="1" applyBorder="1" applyAlignment="1">
      <alignment horizontal="right" vertical="center"/>
    </xf>
    <xf numFmtId="0" fontId="82" fillId="0" borderId="154" xfId="0" applyFont="1" applyBorder="1" applyAlignment="1">
      <alignment horizontal="right" vertical="center"/>
    </xf>
    <xf numFmtId="0" fontId="82" fillId="77" borderId="33" xfId="0" applyFont="1" applyFill="1" applyBorder="1" applyAlignment="1">
      <alignment horizontal="left" vertical="center" wrapText="1"/>
    </xf>
    <xf numFmtId="0" fontId="83" fillId="77" borderId="30" xfId="0" applyFont="1" applyFill="1" applyBorder="1" applyAlignment="1">
      <alignment horizontal="center" vertical="center"/>
    </xf>
    <xf numFmtId="0" fontId="83" fillId="77" borderId="182" xfId="0" applyFont="1" applyFill="1" applyBorder="1" applyAlignment="1">
      <alignment horizontal="center" vertical="center"/>
    </xf>
    <xf numFmtId="0" fontId="83" fillId="77" borderId="42" xfId="0" applyFont="1" applyFill="1" applyBorder="1" applyAlignment="1">
      <alignment horizontal="center" vertical="center"/>
    </xf>
    <xf numFmtId="0" fontId="83" fillId="0" borderId="33" xfId="0" applyFont="1" applyBorder="1" applyAlignment="1">
      <alignment horizontal="left" vertical="center"/>
    </xf>
    <xf numFmtId="0" fontId="82" fillId="0" borderId="33" xfId="0" applyFont="1" applyBorder="1" applyAlignment="1">
      <alignment horizontal="left" vertical="center"/>
    </xf>
    <xf numFmtId="0" fontId="83" fillId="0" borderId="30" xfId="0" applyFont="1" applyBorder="1" applyAlignment="1">
      <alignment horizontal="left"/>
    </xf>
    <xf numFmtId="0" fontId="83" fillId="0" borderId="33" xfId="0" applyFont="1" applyBorder="1" applyAlignment="1">
      <alignment horizontal="left" vertical="center" wrapText="1"/>
    </xf>
    <xf numFmtId="0" fontId="82" fillId="0" borderId="165" xfId="0" applyFont="1" applyBorder="1" applyAlignment="1">
      <alignment horizontal="right" vertical="center"/>
    </xf>
    <xf numFmtId="0" fontId="82" fillId="0" borderId="36" xfId="0" applyFont="1" applyBorder="1" applyAlignment="1">
      <alignment horizontal="right" vertical="center"/>
    </xf>
    <xf numFmtId="0" fontId="83" fillId="0" borderId="182" xfId="0" applyFont="1" applyBorder="1" applyAlignment="1">
      <alignment horizontal="left" wrapText="1"/>
    </xf>
    <xf numFmtId="0" fontId="83" fillId="0" borderId="183" xfId="0" applyFont="1" applyBorder="1" applyAlignment="1">
      <alignment horizontal="left" wrapText="1"/>
    </xf>
    <xf numFmtId="0" fontId="83" fillId="0" borderId="187" xfId="0" applyFont="1" applyBorder="1" applyAlignment="1">
      <alignment horizontal="left"/>
    </xf>
    <xf numFmtId="0" fontId="83" fillId="0" borderId="188" xfId="0" applyFont="1" applyBorder="1" applyAlignment="1">
      <alignment horizontal="left"/>
    </xf>
    <xf numFmtId="0" fontId="83" fillId="0" borderId="189" xfId="0" applyFont="1" applyBorder="1" applyAlignment="1">
      <alignment horizontal="left"/>
    </xf>
    <xf numFmtId="0" fontId="83" fillId="0" borderId="33" xfId="0" applyFont="1" applyFill="1" applyBorder="1" applyAlignment="1">
      <alignment horizontal="left" vertical="center" wrapText="1"/>
    </xf>
    <xf numFmtId="0" fontId="83" fillId="0" borderId="30" xfId="0" applyFont="1" applyFill="1" applyBorder="1" applyAlignment="1">
      <alignment horizontal="left" vertical="center" wrapText="1"/>
    </xf>
    <xf numFmtId="0" fontId="83" fillId="0" borderId="182" xfId="0" applyFont="1" applyFill="1" applyBorder="1" applyAlignment="1">
      <alignment horizontal="left" vertical="center" wrapText="1"/>
    </xf>
    <xf numFmtId="0" fontId="83" fillId="0" borderId="183" xfId="0" applyFont="1" applyFill="1" applyBorder="1" applyAlignment="1">
      <alignment horizontal="left" vertical="center" wrapText="1"/>
    </xf>
    <xf numFmtId="0" fontId="83" fillId="0" borderId="30" xfId="0" applyFont="1" applyBorder="1" applyAlignment="1">
      <alignment horizontal="left" vertical="center" wrapText="1"/>
    </xf>
    <xf numFmtId="0" fontId="83" fillId="0" borderId="182" xfId="0" applyFont="1" applyBorder="1" applyAlignment="1">
      <alignment horizontal="left" vertical="center" wrapText="1"/>
    </xf>
    <xf numFmtId="0" fontId="83" fillId="0" borderId="183" xfId="0" applyFont="1" applyBorder="1" applyAlignment="1">
      <alignment horizontal="left" vertical="center" wrapText="1"/>
    </xf>
    <xf numFmtId="0" fontId="83" fillId="77" borderId="52" xfId="0" applyFont="1" applyFill="1" applyBorder="1" applyAlignment="1">
      <alignment horizontal="center" vertical="center"/>
    </xf>
    <xf numFmtId="0" fontId="83" fillId="77" borderId="164" xfId="0" applyFont="1" applyFill="1" applyBorder="1" applyAlignment="1">
      <alignment horizontal="center" vertical="center"/>
    </xf>
    <xf numFmtId="0" fontId="82" fillId="3" borderId="22" xfId="0" applyFont="1" applyFill="1" applyBorder="1" applyAlignment="1">
      <alignment horizontal="center" vertical="center"/>
    </xf>
    <xf numFmtId="0" fontId="82" fillId="3" borderId="63" xfId="0" applyFont="1" applyFill="1" applyBorder="1" applyAlignment="1">
      <alignment horizontal="center" vertical="center"/>
    </xf>
    <xf numFmtId="0" fontId="82" fillId="3" borderId="23" xfId="0" applyFont="1" applyFill="1" applyBorder="1" applyAlignment="1">
      <alignment horizontal="center" vertical="center"/>
    </xf>
    <xf numFmtId="0" fontId="83" fillId="77" borderId="40" xfId="0" applyFont="1" applyFill="1" applyBorder="1" applyAlignment="1">
      <alignment horizontal="center" vertical="center"/>
    </xf>
    <xf numFmtId="0" fontId="83" fillId="77" borderId="41" xfId="0" applyFont="1" applyFill="1" applyBorder="1" applyAlignment="1">
      <alignment horizontal="center" vertical="center"/>
    </xf>
    <xf numFmtId="0" fontId="82" fillId="0" borderId="151" xfId="0" applyFont="1" applyBorder="1" applyAlignment="1">
      <alignment horizontal="right" vertical="center"/>
    </xf>
    <xf numFmtId="0" fontId="83" fillId="0" borderId="2" xfId="0" applyFont="1" applyBorder="1" applyAlignment="1">
      <alignment horizontal="center" vertical="center"/>
    </xf>
    <xf numFmtId="0" fontId="83" fillId="0" borderId="3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 vertical="center"/>
    </xf>
    <xf numFmtId="0" fontId="83" fillId="0" borderId="9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80" fillId="0" borderId="4" xfId="0" applyFont="1" applyBorder="1" applyAlignment="1">
      <alignment horizontal="center" vertical="center" wrapText="1"/>
    </xf>
    <xf numFmtId="0" fontId="80" fillId="0" borderId="5" xfId="0" applyFont="1" applyBorder="1" applyAlignment="1">
      <alignment horizontal="center" vertical="center" wrapText="1"/>
    </xf>
    <xf numFmtId="0" fontId="80" fillId="0" borderId="6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2" fillId="0" borderId="7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82" fillId="0" borderId="106" xfId="0" applyFont="1" applyFill="1" applyBorder="1" applyAlignment="1">
      <alignment horizontal="center" vertical="center" wrapText="1"/>
    </xf>
    <xf numFmtId="0" fontId="82" fillId="0" borderId="99" xfId="0" applyFont="1" applyFill="1" applyBorder="1" applyAlignment="1">
      <alignment horizontal="center" vertical="center" wrapText="1"/>
    </xf>
    <xf numFmtId="0" fontId="82" fillId="0" borderId="108" xfId="0" applyFont="1" applyFill="1" applyBorder="1" applyAlignment="1">
      <alignment horizontal="center" vertical="center" wrapText="1"/>
    </xf>
    <xf numFmtId="0" fontId="82" fillId="0" borderId="154" xfId="0" applyFont="1" applyFill="1" applyBorder="1" applyAlignment="1">
      <alignment horizontal="center" vertical="center" wrapText="1"/>
    </xf>
    <xf numFmtId="0" fontId="82" fillId="0" borderId="98" xfId="0" applyFont="1" applyFill="1" applyBorder="1" applyAlignment="1">
      <alignment horizontal="center" vertical="center" wrapText="1"/>
    </xf>
    <xf numFmtId="0" fontId="82" fillId="0" borderId="107" xfId="0" applyFont="1" applyFill="1" applyBorder="1" applyAlignment="1">
      <alignment horizontal="center" vertical="center" wrapText="1"/>
    </xf>
    <xf numFmtId="0" fontId="82" fillId="0" borderId="156" xfId="0" applyFont="1" applyFill="1" applyBorder="1" applyAlignment="1">
      <alignment horizontal="center" vertical="center" wrapText="1"/>
    </xf>
    <xf numFmtId="0" fontId="82" fillId="0" borderId="162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66" fillId="76" borderId="18" xfId="786" applyFont="1" applyFill="1" applyBorder="1" applyAlignment="1">
      <alignment horizontal="right" vertical="center"/>
    </xf>
    <xf numFmtId="0" fontId="66" fillId="76" borderId="119" xfId="786" applyFont="1" applyFill="1" applyBorder="1" applyAlignment="1">
      <alignment horizontal="right" vertical="center"/>
    </xf>
    <xf numFmtId="9" fontId="23" fillId="66" borderId="147" xfId="487" applyFont="1" applyFill="1" applyBorder="1" applyAlignment="1">
      <alignment horizontal="right" vertical="center"/>
    </xf>
    <xf numFmtId="9" fontId="23" fillId="66" borderId="148" xfId="487" applyFont="1" applyFill="1" applyBorder="1" applyAlignment="1">
      <alignment horizontal="right" vertical="center"/>
    </xf>
    <xf numFmtId="9" fontId="23" fillId="66" borderId="149" xfId="487" applyFont="1" applyFill="1" applyBorder="1" applyAlignment="1">
      <alignment horizontal="right" vertical="center"/>
    </xf>
    <xf numFmtId="0" fontId="66" fillId="0" borderId="12" xfId="761" applyFont="1" applyFill="1" applyBorder="1" applyAlignment="1">
      <alignment horizontal="center" vertical="center" wrapText="1"/>
    </xf>
    <xf numFmtId="0" fontId="66" fillId="0" borderId="18" xfId="761" applyFont="1" applyFill="1" applyBorder="1" applyAlignment="1">
      <alignment horizontal="center" vertical="center" wrapText="1"/>
    </xf>
    <xf numFmtId="9" fontId="23" fillId="66" borderId="131" xfId="487" applyFont="1" applyFill="1" applyBorder="1" applyAlignment="1">
      <alignment horizontal="right" vertical="center"/>
    </xf>
    <xf numFmtId="0" fontId="66" fillId="0" borderId="142" xfId="786" applyFont="1" applyFill="1" applyBorder="1" applyAlignment="1">
      <alignment horizontal="center" vertical="center" wrapText="1"/>
    </xf>
    <xf numFmtId="0" fontId="66" fillId="0" borderId="121" xfId="786" applyFont="1" applyFill="1" applyBorder="1" applyAlignment="1">
      <alignment horizontal="center" vertical="center" wrapText="1"/>
    </xf>
    <xf numFmtId="0" fontId="14" fillId="0" borderId="128" xfId="786" applyBorder="1" applyAlignment="1">
      <alignment horizontal="justify" vertical="center" wrapText="1"/>
    </xf>
    <xf numFmtId="0" fontId="14" fillId="0" borderId="56" xfId="786" applyBorder="1" applyAlignment="1">
      <alignment horizontal="justify" vertical="center" wrapText="1"/>
    </xf>
    <xf numFmtId="0" fontId="66" fillId="64" borderId="134" xfId="752" applyFont="1" applyFill="1" applyBorder="1" applyAlignment="1">
      <alignment horizontal="right" vertical="center" wrapText="1"/>
    </xf>
    <xf numFmtId="0" fontId="66" fillId="64" borderId="135" xfId="752" applyFont="1" applyFill="1" applyBorder="1" applyAlignment="1">
      <alignment horizontal="right" vertical="center" wrapText="1"/>
    </xf>
    <xf numFmtId="0" fontId="66" fillId="64" borderId="136" xfId="752" applyFont="1" applyFill="1" applyBorder="1" applyAlignment="1">
      <alignment horizontal="right" vertical="center" wrapText="1"/>
    </xf>
    <xf numFmtId="0" fontId="66" fillId="39" borderId="0" xfId="752" applyFont="1" applyFill="1" applyBorder="1" applyAlignment="1">
      <alignment horizontal="center" vertical="center"/>
    </xf>
    <xf numFmtId="0" fontId="68" fillId="39" borderId="0" xfId="752" applyFont="1" applyFill="1" applyBorder="1" applyAlignment="1">
      <alignment horizontal="center" vertical="center" wrapText="1"/>
    </xf>
    <xf numFmtId="0" fontId="66" fillId="0" borderId="11" xfId="752" applyFont="1" applyBorder="1" applyAlignment="1">
      <alignment horizontal="center" vertical="center" wrapText="1"/>
    </xf>
    <xf numFmtId="0" fontId="14" fillId="63" borderId="121" xfId="752" applyFill="1" applyBorder="1" applyAlignment="1">
      <alignment horizontal="left" vertical="center" wrapText="1"/>
    </xf>
    <xf numFmtId="0" fontId="14" fillId="63" borderId="125" xfId="752" applyFill="1" applyBorder="1" applyAlignment="1">
      <alignment horizontal="left" vertical="center" wrapText="1"/>
    </xf>
    <xf numFmtId="191" fontId="14" fillId="0" borderId="123" xfId="752" applyNumberFormat="1" applyFill="1" applyBorder="1" applyAlignment="1">
      <alignment horizontal="center" vertical="center"/>
    </xf>
    <xf numFmtId="191" fontId="14" fillId="0" borderId="126" xfId="752" applyNumberFormat="1" applyFill="1" applyBorder="1" applyAlignment="1">
      <alignment horizontal="center" vertical="center"/>
    </xf>
    <xf numFmtId="0" fontId="66" fillId="0" borderId="7" xfId="752" applyFont="1" applyBorder="1" applyAlignment="1">
      <alignment horizontal="center" vertical="center" wrapText="1"/>
    </xf>
    <xf numFmtId="0" fontId="66" fillId="0" borderId="12" xfId="752" applyFont="1" applyBorder="1" applyAlignment="1">
      <alignment horizontal="center" vertical="center" wrapText="1"/>
    </xf>
    <xf numFmtId="0" fontId="66" fillId="73" borderId="134" xfId="752" applyFont="1" applyFill="1" applyBorder="1" applyAlignment="1">
      <alignment horizontal="right"/>
    </xf>
    <xf numFmtId="0" fontId="66" fillId="73" borderId="135" xfId="752" applyFont="1" applyFill="1" applyBorder="1" applyAlignment="1">
      <alignment horizontal="right"/>
    </xf>
    <xf numFmtId="0" fontId="66" fillId="73" borderId="136" xfId="752" applyFont="1" applyFill="1" applyBorder="1" applyAlignment="1">
      <alignment horizontal="right"/>
    </xf>
    <xf numFmtId="0" fontId="68" fillId="73" borderId="134" xfId="752" applyFont="1" applyFill="1" applyBorder="1" applyAlignment="1">
      <alignment horizontal="right"/>
    </xf>
    <xf numFmtId="0" fontId="68" fillId="73" borderId="135" xfId="752" applyFont="1" applyFill="1" applyBorder="1" applyAlignment="1">
      <alignment horizontal="right"/>
    </xf>
    <xf numFmtId="0" fontId="68" fillId="73" borderId="136" xfId="752" applyFont="1" applyFill="1" applyBorder="1" applyAlignment="1">
      <alignment horizontal="right"/>
    </xf>
    <xf numFmtId="0" fontId="66" fillId="0" borderId="15" xfId="752" applyFont="1" applyFill="1" applyBorder="1" applyAlignment="1">
      <alignment horizontal="left" wrapText="1"/>
    </xf>
    <xf numFmtId="0" fontId="66" fillId="0" borderId="16" xfId="752" applyFont="1" applyFill="1" applyBorder="1" applyAlignment="1">
      <alignment horizontal="left" wrapText="1"/>
    </xf>
    <xf numFmtId="9" fontId="23" fillId="66" borderId="58" xfId="487" applyFont="1" applyFill="1" applyBorder="1" applyAlignment="1">
      <alignment horizontal="center" vertical="center"/>
    </xf>
    <xf numFmtId="9" fontId="23" fillId="66" borderId="160" xfId="487" applyFont="1" applyFill="1" applyBorder="1" applyAlignment="1">
      <alignment horizontal="center" vertical="center"/>
    </xf>
    <xf numFmtId="9" fontId="23" fillId="66" borderId="167" xfId="487" applyFont="1" applyFill="1" applyBorder="1" applyAlignment="1">
      <alignment horizontal="center" vertical="center"/>
    </xf>
    <xf numFmtId="9" fontId="23" fillId="66" borderId="161" xfId="487" applyFont="1" applyFill="1" applyBorder="1" applyAlignment="1">
      <alignment horizontal="center" vertical="center"/>
    </xf>
    <xf numFmtId="0" fontId="23" fillId="0" borderId="184" xfId="0" applyFont="1" applyBorder="1" applyAlignment="1">
      <alignment horizontal="right" vertical="center"/>
    </xf>
    <xf numFmtId="0" fontId="23" fillId="0" borderId="194" xfId="0" applyFont="1" applyBorder="1" applyAlignment="1">
      <alignment horizontal="right" vertical="center"/>
    </xf>
    <xf numFmtId="0" fontId="24" fillId="0" borderId="30" xfId="0" applyFont="1" applyFill="1" applyBorder="1" applyAlignment="1">
      <alignment horizontal="left" vertical="center" wrapText="1"/>
    </xf>
    <xf numFmtId="0" fontId="24" fillId="0" borderId="203" xfId="0" applyFont="1" applyFill="1" applyBorder="1" applyAlignment="1">
      <alignment horizontal="left" vertical="center" wrapText="1"/>
    </xf>
    <xf numFmtId="0" fontId="24" fillId="0" borderId="204" xfId="0" applyFont="1" applyFill="1" applyBorder="1" applyAlignment="1">
      <alignment horizontal="left" vertical="center" wrapText="1"/>
    </xf>
    <xf numFmtId="0" fontId="24" fillId="0" borderId="203" xfId="0" applyFont="1" applyBorder="1" applyAlignment="1">
      <alignment horizontal="left" vertical="center" wrapText="1"/>
    </xf>
    <xf numFmtId="0" fontId="24" fillId="0" borderId="204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63" fillId="0" borderId="0" xfId="813" applyFont="1" applyFill="1" applyBorder="1" applyAlignment="1">
      <alignment horizontal="center" wrapText="1"/>
    </xf>
    <xf numFmtId="0" fontId="54" fillId="0" borderId="138" xfId="813" applyFont="1" applyFill="1" applyBorder="1" applyAlignment="1">
      <alignment horizontal="right"/>
    </xf>
    <xf numFmtId="0" fontId="54" fillId="0" borderId="31" xfId="813" applyFont="1" applyFill="1" applyBorder="1" applyAlignment="1">
      <alignment horizontal="right"/>
    </xf>
    <xf numFmtId="0" fontId="54" fillId="0" borderId="129" xfId="813" applyFont="1" applyFill="1" applyBorder="1" applyAlignment="1">
      <alignment horizontal="right"/>
    </xf>
    <xf numFmtId="0" fontId="23" fillId="0" borderId="205" xfId="0" applyFont="1" applyBorder="1" applyAlignment="1">
      <alignment horizontal="left" vertical="center"/>
    </xf>
    <xf numFmtId="0" fontId="23" fillId="0" borderId="192" xfId="0" applyFont="1" applyBorder="1" applyAlignment="1">
      <alignment horizontal="left" vertical="center"/>
    </xf>
    <xf numFmtId="0" fontId="23" fillId="0" borderId="193" xfId="0" applyFont="1" applyBorder="1" applyAlignment="1">
      <alignment horizontal="left" vertical="center"/>
    </xf>
    <xf numFmtId="9" fontId="23" fillId="68" borderId="62" xfId="487" applyFont="1" applyFill="1" applyBorder="1" applyAlignment="1">
      <alignment horizontal="right" vertical="center"/>
    </xf>
    <xf numFmtId="9" fontId="23" fillId="68" borderId="63" xfId="487" applyFont="1" applyFill="1" applyBorder="1" applyAlignment="1">
      <alignment horizontal="right" vertical="center"/>
    </xf>
    <xf numFmtId="9" fontId="23" fillId="68" borderId="64" xfId="487" applyFont="1" applyFill="1" applyBorder="1" applyAlignment="1">
      <alignment horizontal="right" vertical="center"/>
    </xf>
    <xf numFmtId="0" fontId="23" fillId="0" borderId="156" xfId="271" applyFont="1" applyBorder="1" applyAlignment="1">
      <alignment horizontal="right" vertical="center"/>
    </xf>
    <xf numFmtId="0" fontId="23" fillId="0" borderId="154" xfId="271" applyFont="1" applyBorder="1" applyAlignment="1">
      <alignment horizontal="right" vertical="center"/>
    </xf>
    <xf numFmtId="0" fontId="23" fillId="0" borderId="162" xfId="271" applyFont="1" applyBorder="1" applyAlignment="1">
      <alignment horizontal="right" vertical="center"/>
    </xf>
    <xf numFmtId="0" fontId="23" fillId="68" borderId="61" xfId="271" applyFont="1" applyFill="1" applyBorder="1" applyAlignment="1">
      <alignment horizontal="right" vertical="center"/>
    </xf>
    <xf numFmtId="0" fontId="79" fillId="0" borderId="30" xfId="0" applyFont="1" applyFill="1" applyBorder="1" applyAlignment="1">
      <alignment horizontal="left" vertical="center" wrapText="1"/>
    </xf>
    <xf numFmtId="0" fontId="79" fillId="0" borderId="182" xfId="0" applyFont="1" applyFill="1" applyBorder="1" applyAlignment="1">
      <alignment horizontal="left" vertical="center" wrapText="1"/>
    </xf>
    <xf numFmtId="0" fontId="79" fillId="0" borderId="183" xfId="0" applyFont="1" applyFill="1" applyBorder="1" applyAlignment="1">
      <alignment horizontal="left" vertical="center" wrapText="1"/>
    </xf>
    <xf numFmtId="0" fontId="23" fillId="0" borderId="114" xfId="0" applyFont="1" applyBorder="1" applyAlignment="1">
      <alignment horizontal="right" vertical="center"/>
    </xf>
    <xf numFmtId="0" fontId="23" fillId="0" borderId="115" xfId="0" applyFont="1" applyBorder="1" applyAlignment="1">
      <alignment horizontal="right" vertical="center"/>
    </xf>
    <xf numFmtId="0" fontId="23" fillId="0" borderId="116" xfId="0" applyFont="1" applyBorder="1" applyAlignment="1">
      <alignment horizontal="right" vertical="center"/>
    </xf>
    <xf numFmtId="0" fontId="24" fillId="0" borderId="3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8" xfId="0" applyFont="1" applyFill="1" applyBorder="1" applyAlignment="1">
      <alignment horizontal="center" vertical="center" wrapText="1"/>
    </xf>
    <xf numFmtId="0" fontId="22" fillId="0" borderId="61" xfId="279" applyFont="1" applyFill="1" applyBorder="1" applyAlignment="1">
      <alignment horizontal="center" vertical="center" wrapText="1"/>
    </xf>
    <xf numFmtId="0" fontId="22" fillId="0" borderId="109" xfId="279" applyFont="1" applyFill="1" applyBorder="1" applyAlignment="1">
      <alignment horizontal="center" vertical="center" wrapText="1"/>
    </xf>
    <xf numFmtId="0" fontId="22" fillId="0" borderId="106" xfId="0" applyFont="1" applyFill="1" applyBorder="1" applyAlignment="1">
      <alignment horizontal="center" vertical="center" wrapText="1"/>
    </xf>
    <xf numFmtId="0" fontId="22" fillId="0" borderId="107" xfId="0" applyFont="1" applyFill="1" applyBorder="1" applyAlignment="1">
      <alignment horizontal="center" vertical="center" wrapText="1"/>
    </xf>
    <xf numFmtId="0" fontId="22" fillId="0" borderId="72" xfId="0" applyFont="1" applyFill="1" applyBorder="1" applyAlignment="1">
      <alignment horizontal="center" vertical="center" wrapText="1"/>
    </xf>
    <xf numFmtId="0" fontId="22" fillId="0" borderId="86" xfId="0" applyFont="1" applyFill="1" applyBorder="1" applyAlignment="1">
      <alignment horizontal="center" vertical="center" wrapText="1"/>
    </xf>
    <xf numFmtId="0" fontId="23" fillId="40" borderId="33" xfId="0" applyFont="1" applyFill="1" applyBorder="1" applyAlignment="1">
      <alignment horizontal="center"/>
    </xf>
    <xf numFmtId="44" fontId="23" fillId="0" borderId="33" xfId="270" applyFont="1" applyBorder="1" applyAlignment="1">
      <alignment horizontal="center"/>
    </xf>
    <xf numFmtId="0" fontId="82" fillId="0" borderId="134" xfId="0" applyFont="1" applyBorder="1" applyAlignment="1">
      <alignment horizontal="center" vertical="center"/>
    </xf>
    <xf numFmtId="0" fontId="82" fillId="0" borderId="135" xfId="0" applyFont="1" applyBorder="1" applyAlignment="1">
      <alignment horizontal="center" vertical="center"/>
    </xf>
    <xf numFmtId="0" fontId="82" fillId="0" borderId="136" xfId="0" applyFont="1" applyBorder="1" applyAlignment="1">
      <alignment horizontal="center" vertical="center"/>
    </xf>
    <xf numFmtId="0" fontId="83" fillId="0" borderId="31" xfId="0" applyFont="1" applyFill="1" applyBorder="1" applyAlignment="1">
      <alignment horizontal="left" vertical="center" wrapText="1"/>
    </xf>
    <xf numFmtId="0" fontId="83" fillId="0" borderId="32" xfId="0" applyFont="1" applyFill="1" applyBorder="1" applyAlignment="1">
      <alignment horizontal="left" vertical="center" wrapText="1"/>
    </xf>
    <xf numFmtId="0" fontId="0" fillId="0" borderId="19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7" xfId="0" applyBorder="1" applyAlignment="1">
      <alignment horizontal="center" vertical="center"/>
    </xf>
    <xf numFmtId="0" fontId="0" fillId="0" borderId="19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99" xfId="0" applyBorder="1" applyAlignment="1">
      <alignment horizontal="center" vertical="center"/>
    </xf>
    <xf numFmtId="0" fontId="0" fillId="0" borderId="200" xfId="0" applyBorder="1" applyAlignment="1">
      <alignment horizontal="center" vertical="center"/>
    </xf>
    <xf numFmtId="0" fontId="0" fillId="0" borderId="201" xfId="0" applyBorder="1" applyAlignment="1">
      <alignment horizontal="center" vertical="center"/>
    </xf>
    <xf numFmtId="0" fontId="83" fillId="0" borderId="191" xfId="0" applyFont="1" applyFill="1" applyBorder="1" applyAlignment="1">
      <alignment horizontal="left" vertical="center" wrapText="1"/>
    </xf>
    <xf numFmtId="0" fontId="83" fillId="0" borderId="192" xfId="0" applyFont="1" applyFill="1" applyBorder="1" applyAlignment="1">
      <alignment horizontal="left" vertical="center" wrapText="1"/>
    </xf>
    <xf numFmtId="0" fontId="83" fillId="0" borderId="193" xfId="0" applyFont="1" applyFill="1" applyBorder="1" applyAlignment="1">
      <alignment horizontal="left" vertical="center" wrapText="1"/>
    </xf>
    <xf numFmtId="0" fontId="83" fillId="0" borderId="0" xfId="813" applyFont="1" applyFill="1"/>
    <xf numFmtId="0" fontId="84" fillId="0" borderId="0" xfId="0" applyFont="1" applyAlignment="1">
      <alignment vertical="center"/>
    </xf>
    <xf numFmtId="0" fontId="83" fillId="0" borderId="0" xfId="813" applyFont="1" applyFill="1" applyAlignment="1">
      <alignment horizontal="center"/>
    </xf>
    <xf numFmtId="3" fontId="83" fillId="0" borderId="0" xfId="813" applyNumberFormat="1" applyFont="1" applyFill="1"/>
    <xf numFmtId="0" fontId="85" fillId="0" borderId="0" xfId="813" applyFont="1" applyFill="1" applyAlignment="1">
      <alignment horizontal="center"/>
    </xf>
    <xf numFmtId="0" fontId="85" fillId="0" borderId="0" xfId="813" applyFont="1" applyFill="1"/>
    <xf numFmtId="0" fontId="83" fillId="0" borderId="0" xfId="813" applyFont="1" applyFill="1" applyAlignment="1"/>
    <xf numFmtId="177" fontId="53" fillId="0" borderId="33" xfId="270" applyNumberFormat="1" applyFont="1" applyFill="1" applyBorder="1" applyAlignment="1" applyProtection="1">
      <alignment vertical="center"/>
      <protection locked="0"/>
    </xf>
    <xf numFmtId="168" fontId="21" fillId="39" borderId="113" xfId="1" applyNumberFormat="1" applyFont="1" applyFill="1" applyBorder="1" applyAlignment="1" applyProtection="1">
      <alignment vertical="center"/>
      <protection locked="0"/>
    </xf>
    <xf numFmtId="166" fontId="23" fillId="0" borderId="117" xfId="1" applyNumberFormat="1" applyFont="1" applyBorder="1" applyAlignment="1" applyProtection="1">
      <alignment vertical="center"/>
      <protection locked="0"/>
    </xf>
    <xf numFmtId="168" fontId="49" fillId="0" borderId="33" xfId="1" applyNumberFormat="1" applyFont="1" applyFill="1" applyBorder="1" applyAlignment="1" applyProtection="1">
      <alignment vertical="center"/>
      <protection locked="0"/>
    </xf>
    <xf numFmtId="168" fontId="49" fillId="0" borderId="34" xfId="1" applyNumberFormat="1" applyFont="1" applyBorder="1" applyAlignment="1" applyProtection="1">
      <alignment vertical="center"/>
      <protection locked="0"/>
    </xf>
    <xf numFmtId="168" fontId="50" fillId="0" borderId="38" xfId="1" applyNumberFormat="1" applyFont="1" applyBorder="1" applyAlignment="1" applyProtection="1">
      <alignment vertical="center"/>
      <protection locked="0"/>
    </xf>
    <xf numFmtId="168" fontId="49" fillId="39" borderId="33" xfId="1" applyNumberFormat="1" applyFont="1" applyFill="1" applyBorder="1" applyAlignment="1" applyProtection="1">
      <alignment vertical="center"/>
      <protection locked="0"/>
    </xf>
    <xf numFmtId="168" fontId="23" fillId="0" borderId="38" xfId="1" applyNumberFormat="1" applyFont="1" applyBorder="1" applyAlignment="1" applyProtection="1">
      <alignment vertical="center"/>
      <protection locked="0"/>
    </xf>
    <xf numFmtId="168" fontId="21" fillId="0" borderId="33" xfId="1" applyNumberFormat="1" applyFont="1" applyFill="1" applyBorder="1" applyAlignment="1" applyProtection="1">
      <alignment vertical="center"/>
      <protection locked="0"/>
    </xf>
    <xf numFmtId="168" fontId="21" fillId="0" borderId="40" xfId="1" applyNumberFormat="1" applyFont="1" applyFill="1" applyBorder="1" applyAlignment="1" applyProtection="1">
      <alignment horizontal="center" vertical="center"/>
      <protection locked="0"/>
    </xf>
    <xf numFmtId="168" fontId="21" fillId="0" borderId="30" xfId="1" applyNumberFormat="1" applyFont="1" applyFill="1" applyBorder="1" applyAlignment="1" applyProtection="1">
      <alignment vertical="center"/>
      <protection locked="0"/>
    </xf>
    <xf numFmtId="168" fontId="23" fillId="0" borderId="85" xfId="1" applyNumberFormat="1" applyFont="1" applyBorder="1" applyAlignment="1" applyProtection="1">
      <alignment vertical="center"/>
      <protection locked="0"/>
    </xf>
    <xf numFmtId="168" fontId="21" fillId="39" borderId="33" xfId="1" applyNumberFormat="1" applyFont="1" applyFill="1" applyBorder="1" applyAlignment="1" applyProtection="1">
      <alignment vertical="center"/>
      <protection locked="0"/>
    </xf>
    <xf numFmtId="168" fontId="23" fillId="0" borderId="38" xfId="272" applyNumberFormat="1" applyFont="1" applyBorder="1" applyProtection="1">
      <protection locked="0"/>
    </xf>
    <xf numFmtId="0" fontId="21" fillId="0" borderId="58" xfId="0" applyFont="1" applyBorder="1" applyAlignment="1" applyProtection="1">
      <alignment horizontal="center" vertical="center"/>
      <protection locked="0"/>
    </xf>
    <xf numFmtId="168" fontId="23" fillId="0" borderId="59" xfId="1" applyNumberFormat="1" applyFont="1" applyBorder="1" applyAlignment="1" applyProtection="1">
      <alignment vertical="center"/>
      <protection locked="0"/>
    </xf>
    <xf numFmtId="9" fontId="23" fillId="0" borderId="33" xfId="636" applyFont="1" applyBorder="1" applyAlignment="1" applyProtection="1">
      <alignment horizontal="center" vertical="center"/>
      <protection locked="0"/>
    </xf>
    <xf numFmtId="168" fontId="21" fillId="0" borderId="34" xfId="1" applyNumberFormat="1" applyFont="1" applyBorder="1" applyAlignment="1" applyProtection="1">
      <alignment vertical="center"/>
      <protection locked="0"/>
    </xf>
    <xf numFmtId="9" fontId="23" fillId="0" borderId="158" xfId="636" applyFont="1" applyBorder="1" applyAlignment="1" applyProtection="1">
      <alignment horizontal="center" vertical="center"/>
      <protection locked="0"/>
    </xf>
    <xf numFmtId="168" fontId="21" fillId="0" borderId="159" xfId="1" applyNumberFormat="1" applyFont="1" applyBorder="1" applyAlignment="1" applyProtection="1">
      <alignment vertical="center"/>
      <protection locked="0"/>
    </xf>
    <xf numFmtId="0" fontId="22" fillId="0" borderId="63" xfId="0" applyFont="1" applyBorder="1" applyAlignment="1" applyProtection="1">
      <alignment horizontal="center" vertical="center"/>
      <protection locked="0"/>
    </xf>
    <xf numFmtId="168" fontId="27" fillId="64" borderId="61" xfId="0" applyNumberFormat="1" applyFont="1" applyFill="1" applyBorder="1" applyAlignment="1" applyProtection="1">
      <alignment horizontal="center" vertical="center"/>
      <protection locked="0"/>
    </xf>
    <xf numFmtId="191" fontId="21" fillId="0" borderId="80" xfId="1" applyNumberFormat="1" applyFont="1" applyBorder="1" applyAlignment="1" applyProtection="1">
      <alignment vertical="center"/>
      <protection locked="0"/>
    </xf>
    <xf numFmtId="168" fontId="21" fillId="39" borderId="40" xfId="1" applyNumberFormat="1" applyFont="1" applyFill="1" applyBorder="1" applyAlignment="1" applyProtection="1">
      <alignment horizontal="center" vertical="center"/>
      <protection locked="0"/>
    </xf>
    <xf numFmtId="168" fontId="21" fillId="39" borderId="30" xfId="1" applyNumberFormat="1" applyFont="1" applyFill="1" applyBorder="1" applyAlignment="1" applyProtection="1">
      <alignment vertical="center"/>
      <protection locked="0"/>
    </xf>
    <xf numFmtId="201" fontId="23" fillId="0" borderId="85" xfId="1" applyNumberFormat="1" applyFont="1" applyBorder="1" applyAlignment="1" applyProtection="1">
      <alignment vertical="center"/>
      <protection locked="0"/>
    </xf>
    <xf numFmtId="168" fontId="23" fillId="0" borderId="104" xfId="1" applyNumberFormat="1" applyFont="1" applyBorder="1" applyAlignment="1" applyProtection="1">
      <alignment vertical="center"/>
      <protection locked="0"/>
    </xf>
    <xf numFmtId="168" fontId="23" fillId="0" borderId="52" xfId="1" applyNumberFormat="1" applyFont="1" applyBorder="1" applyAlignment="1" applyProtection="1">
      <alignment vertical="center"/>
      <protection locked="0"/>
    </xf>
    <xf numFmtId="168" fontId="22" fillId="64" borderId="28" xfId="271" applyNumberFormat="1" applyFont="1" applyFill="1" applyBorder="1" applyAlignment="1" applyProtection="1">
      <alignment vertical="center"/>
      <protection locked="0"/>
    </xf>
    <xf numFmtId="9" fontId="23" fillId="66" borderId="103" xfId="487" applyFont="1" applyFill="1" applyBorder="1" applyAlignment="1" applyProtection="1">
      <alignment horizontal="center" vertical="center"/>
      <protection locked="0"/>
    </xf>
    <xf numFmtId="180" fontId="53" fillId="0" borderId="33" xfId="488" applyNumberFormat="1" applyFont="1" applyFill="1" applyBorder="1" applyAlignment="1" applyProtection="1">
      <alignment vertical="center"/>
      <protection locked="0"/>
    </xf>
    <xf numFmtId="180" fontId="21" fillId="0" borderId="34" xfId="744" applyNumberFormat="1" applyFont="1" applyFill="1" applyBorder="1" applyAlignment="1" applyProtection="1">
      <alignment vertical="center"/>
      <protection locked="0"/>
    </xf>
    <xf numFmtId="168" fontId="23" fillId="0" borderId="186" xfId="1" applyNumberFormat="1" applyFont="1" applyBorder="1" applyAlignment="1" applyProtection="1">
      <alignment vertical="center"/>
      <protection locked="0"/>
    </xf>
    <xf numFmtId="168" fontId="21" fillId="0" borderId="50" xfId="1" applyNumberFormat="1" applyFont="1" applyFill="1" applyBorder="1" applyAlignment="1" applyProtection="1">
      <alignment vertical="center"/>
      <protection locked="0"/>
    </xf>
    <xf numFmtId="168" fontId="21" fillId="0" borderId="55" xfId="1" applyNumberFormat="1" applyFont="1" applyBorder="1" applyAlignment="1" applyProtection="1">
      <alignment vertical="center"/>
      <protection locked="0"/>
    </xf>
    <xf numFmtId="168" fontId="21" fillId="0" borderId="56" xfId="1" applyNumberFormat="1" applyFont="1" applyFill="1" applyBorder="1" applyAlignment="1" applyProtection="1">
      <alignment vertical="center"/>
      <protection locked="0"/>
    </xf>
    <xf numFmtId="178" fontId="21" fillId="0" borderId="185" xfId="272" applyNumberFormat="1" applyFont="1" applyFill="1" applyBorder="1" applyAlignment="1" applyProtection="1">
      <alignment vertical="center"/>
      <protection locked="0"/>
    </xf>
    <xf numFmtId="168" fontId="22" fillId="64" borderId="61" xfId="0" applyNumberFormat="1" applyFont="1" applyFill="1" applyBorder="1" applyAlignment="1" applyProtection="1">
      <alignment horizontal="center" vertical="center"/>
      <protection locked="0"/>
    </xf>
    <xf numFmtId="168" fontId="21" fillId="0" borderId="30" xfId="803" applyNumberFormat="1" applyFont="1" applyFill="1" applyBorder="1" applyAlignment="1" applyProtection="1">
      <alignment vertical="center"/>
      <protection locked="0"/>
    </xf>
    <xf numFmtId="168" fontId="21" fillId="0" borderId="34" xfId="803" applyNumberFormat="1" applyFont="1" applyBorder="1" applyAlignment="1" applyProtection="1">
      <alignment vertical="center"/>
      <protection locked="0"/>
    </xf>
    <xf numFmtId="168" fontId="21" fillId="0" borderId="30" xfId="803" applyNumberFormat="1" applyFont="1" applyBorder="1" applyAlignment="1" applyProtection="1">
      <alignment vertical="center"/>
      <protection locked="0"/>
    </xf>
    <xf numFmtId="1" fontId="21" fillId="0" borderId="30" xfId="803" applyNumberFormat="1" applyFont="1" applyBorder="1" applyAlignment="1" applyProtection="1">
      <alignment vertical="center"/>
      <protection locked="0"/>
    </xf>
    <xf numFmtId="168" fontId="21" fillId="0" borderId="185" xfId="803" applyNumberFormat="1" applyFont="1" applyFill="1" applyBorder="1" applyAlignment="1" applyProtection="1">
      <alignment vertical="center"/>
      <protection locked="0"/>
    </xf>
    <xf numFmtId="168" fontId="21" fillId="0" borderId="185" xfId="803" applyNumberFormat="1" applyFont="1" applyFill="1" applyBorder="1" applyAlignment="1" applyProtection="1">
      <alignment vertical="center" wrapText="1"/>
      <protection locked="0"/>
    </xf>
    <xf numFmtId="168" fontId="23" fillId="0" borderId="34" xfId="803" applyNumberFormat="1" applyFont="1" applyBorder="1" applyAlignment="1" applyProtection="1">
      <alignment vertical="center"/>
      <protection locked="0"/>
    </xf>
    <xf numFmtId="168" fontId="21" fillId="0" borderId="50" xfId="803" applyNumberFormat="1" applyFont="1" applyFill="1" applyBorder="1" applyAlignment="1" applyProtection="1">
      <alignment horizontal="center" vertical="center"/>
      <protection locked="0"/>
    </xf>
    <xf numFmtId="191" fontId="23" fillId="0" borderId="38" xfId="803" applyNumberFormat="1" applyFont="1" applyBorder="1" applyAlignment="1" applyProtection="1">
      <alignment vertical="center"/>
      <protection locked="0"/>
    </xf>
    <xf numFmtId="9" fontId="23" fillId="68" borderId="103" xfId="487" applyFont="1" applyFill="1" applyBorder="1" applyAlignment="1" applyProtection="1">
      <alignment horizontal="center" vertical="center"/>
      <protection locked="0"/>
    </xf>
    <xf numFmtId="168" fontId="23" fillId="0" borderId="104" xfId="803" applyNumberFormat="1" applyFont="1" applyBorder="1" applyAlignment="1" applyProtection="1">
      <alignment vertical="center"/>
      <protection locked="0"/>
    </xf>
    <xf numFmtId="168" fontId="23" fillId="0" borderId="52" xfId="803" applyNumberFormat="1" applyFont="1" applyBorder="1" applyAlignment="1" applyProtection="1">
      <alignment vertical="center"/>
      <protection locked="0"/>
    </xf>
    <xf numFmtId="168" fontId="83" fillId="0" borderId="33" xfId="734" applyNumberFormat="1" applyFont="1" applyFill="1" applyBorder="1" applyAlignment="1" applyProtection="1">
      <alignment vertical="center"/>
      <protection locked="0"/>
    </xf>
    <xf numFmtId="168" fontId="82" fillId="0" borderId="166" xfId="734" applyNumberFormat="1" applyFont="1" applyBorder="1" applyAlignment="1" applyProtection="1">
      <alignment vertical="center"/>
      <protection locked="0"/>
    </xf>
    <xf numFmtId="168" fontId="83" fillId="0" borderId="33" xfId="0" applyNumberFormat="1" applyFont="1" applyFill="1" applyBorder="1" applyAlignment="1" applyProtection="1">
      <alignment horizontal="center" vertical="center"/>
      <protection locked="0"/>
    </xf>
    <xf numFmtId="168" fontId="83" fillId="39" borderId="33" xfId="734" applyNumberFormat="1" applyFont="1" applyFill="1" applyBorder="1" applyAlignment="1" applyProtection="1">
      <alignment vertical="center"/>
      <protection locked="0"/>
    </xf>
    <xf numFmtId="168" fontId="83" fillId="39" borderId="185" xfId="734" applyNumberFormat="1" applyFont="1" applyFill="1" applyBorder="1" applyAlignment="1" applyProtection="1">
      <alignment vertical="center"/>
      <protection locked="0"/>
    </xf>
    <xf numFmtId="168" fontId="82" fillId="0" borderId="163" xfId="734" applyNumberFormat="1" applyFont="1" applyBorder="1" applyAlignment="1" applyProtection="1">
      <alignment vertical="center"/>
      <protection locked="0"/>
    </xf>
    <xf numFmtId="168" fontId="21" fillId="0" borderId="50" xfId="734" applyNumberFormat="1" applyFont="1" applyFill="1" applyBorder="1" applyAlignment="1" applyProtection="1">
      <alignment vertical="center"/>
      <protection locked="0"/>
    </xf>
    <xf numFmtId="168" fontId="21" fillId="0" borderId="55" xfId="734" applyNumberFormat="1" applyFont="1" applyBorder="1" applyAlignment="1" applyProtection="1">
      <alignment vertical="center"/>
      <protection locked="0"/>
    </xf>
    <xf numFmtId="168" fontId="21" fillId="0" borderId="33" xfId="734" applyNumberFormat="1" applyFont="1" applyFill="1" applyBorder="1" applyAlignment="1" applyProtection="1">
      <alignment vertical="center"/>
      <protection locked="0"/>
    </xf>
    <xf numFmtId="168" fontId="21" fillId="39" borderId="33" xfId="734" applyNumberFormat="1" applyFont="1" applyFill="1" applyBorder="1" applyAlignment="1" applyProtection="1">
      <alignment vertical="center"/>
      <protection locked="0"/>
    </xf>
    <xf numFmtId="168" fontId="21" fillId="0" borderId="194" xfId="734" applyNumberFormat="1" applyFont="1" applyFill="1" applyBorder="1" applyAlignment="1" applyProtection="1">
      <alignment vertical="center"/>
      <protection locked="0"/>
    </xf>
    <xf numFmtId="168" fontId="23" fillId="0" borderId="186" xfId="734" applyNumberFormat="1" applyFont="1" applyBorder="1" applyAlignment="1" applyProtection="1">
      <alignment vertical="center"/>
      <protection locked="0"/>
    </xf>
    <xf numFmtId="180" fontId="55" fillId="0" borderId="131" xfId="813" applyNumberFormat="1" applyFont="1" applyFill="1" applyBorder="1" applyProtection="1">
      <protection locked="0"/>
    </xf>
    <xf numFmtId="164" fontId="54" fillId="67" borderId="131" xfId="813" applyNumberFormat="1" applyFont="1" applyFill="1" applyBorder="1" applyAlignment="1" applyProtection="1">
      <alignment horizontal="center"/>
      <protection locked="0"/>
    </xf>
    <xf numFmtId="180" fontId="21" fillId="0" borderId="33" xfId="270" applyNumberFormat="1" applyFont="1" applyFill="1" applyBorder="1" applyAlignment="1" applyProtection="1">
      <alignment vertical="center"/>
      <protection locked="0"/>
    </xf>
    <xf numFmtId="168" fontId="21" fillId="0" borderId="34" xfId="1071" applyNumberFormat="1" applyFont="1" applyFill="1" applyBorder="1" applyAlignment="1" applyProtection="1">
      <alignment vertical="center"/>
      <protection locked="0"/>
    </xf>
    <xf numFmtId="168" fontId="23" fillId="0" borderId="34" xfId="1071" applyNumberFormat="1" applyFont="1" applyBorder="1" applyAlignment="1" applyProtection="1">
      <alignment vertical="center"/>
      <protection locked="0"/>
    </xf>
    <xf numFmtId="168" fontId="23" fillId="0" borderId="61" xfId="1071" applyNumberFormat="1" applyFont="1" applyBorder="1" applyAlignment="1" applyProtection="1">
      <alignment vertical="center"/>
      <protection locked="0"/>
    </xf>
    <xf numFmtId="168" fontId="21" fillId="0" borderId="33" xfId="1071" applyNumberFormat="1" applyFont="1" applyFill="1" applyBorder="1" applyAlignment="1" applyProtection="1">
      <alignment vertical="center"/>
      <protection locked="0"/>
    </xf>
    <xf numFmtId="168" fontId="23" fillId="0" borderId="85" xfId="1071" applyNumberFormat="1" applyFont="1" applyBorder="1" applyAlignment="1" applyProtection="1">
      <alignment vertical="center"/>
      <protection locked="0"/>
    </xf>
    <xf numFmtId="9" fontId="23" fillId="68" borderId="61" xfId="487" applyFont="1" applyFill="1" applyBorder="1" applyAlignment="1" applyProtection="1">
      <alignment horizontal="center" vertical="center"/>
      <protection locked="0"/>
    </xf>
  </cellXfs>
  <cellStyles count="1072">
    <cellStyle name="%" xfId="771"/>
    <cellStyle name="% 2" xfId="772"/>
    <cellStyle name="% 2 2" xfId="2"/>
    <cellStyle name="% 2 2 2" xfId="489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Énfasis1 2" xfId="280"/>
    <cellStyle name="20% - Énfasis1 3" xfId="281"/>
    <cellStyle name="20% - Énfasis1 4" xfId="282"/>
    <cellStyle name="20% - Énfasis1 5" xfId="283"/>
    <cellStyle name="20% - Énfasis1 6" xfId="284"/>
    <cellStyle name="20% - Énfasis2 2" xfId="285"/>
    <cellStyle name="20% - Énfasis2 3" xfId="286"/>
    <cellStyle name="20% - Énfasis2 4" xfId="287"/>
    <cellStyle name="20% - Énfasis2 5" xfId="288"/>
    <cellStyle name="20% - Énfasis2 6" xfId="289"/>
    <cellStyle name="20% - Énfasis3 2" xfId="290"/>
    <cellStyle name="20% - Énfasis3 3" xfId="291"/>
    <cellStyle name="20% - Énfasis3 4" xfId="292"/>
    <cellStyle name="20% - Énfasis3 5" xfId="293"/>
    <cellStyle name="20% - Énfasis3 6" xfId="294"/>
    <cellStyle name="20% - Énfasis4 2" xfId="295"/>
    <cellStyle name="20% - Énfasis4 3" xfId="296"/>
    <cellStyle name="20% - Énfasis4 4" xfId="297"/>
    <cellStyle name="20% - Énfasis4 5" xfId="298"/>
    <cellStyle name="20% - Énfasis4 6" xfId="299"/>
    <cellStyle name="20% - Énfasis5 2" xfId="300"/>
    <cellStyle name="20% - Énfasis5 3" xfId="301"/>
    <cellStyle name="20% - Énfasis5 4" xfId="302"/>
    <cellStyle name="20% - Énfasis5 5" xfId="303"/>
    <cellStyle name="20% - Énfasis5 6" xfId="304"/>
    <cellStyle name="20% - Énfasis6 2" xfId="305"/>
    <cellStyle name="20% - Énfasis6 3" xfId="306"/>
    <cellStyle name="20% - Énfasis6 4" xfId="307"/>
    <cellStyle name="20% - Énfasis6 5" xfId="308"/>
    <cellStyle name="20% - Énfasis6 6" xfId="309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Énfasis1 2" xfId="310"/>
    <cellStyle name="40% - Énfasis1 3" xfId="311"/>
    <cellStyle name="40% - Énfasis1 4" xfId="312"/>
    <cellStyle name="40% - Énfasis1 5" xfId="313"/>
    <cellStyle name="40% - Énfasis1 6" xfId="314"/>
    <cellStyle name="40% - Énfasis2 2" xfId="315"/>
    <cellStyle name="40% - Énfasis2 3" xfId="316"/>
    <cellStyle name="40% - Énfasis2 4" xfId="317"/>
    <cellStyle name="40% - Énfasis2 5" xfId="318"/>
    <cellStyle name="40% - Énfasis2 6" xfId="319"/>
    <cellStyle name="40% - Énfasis3 2" xfId="320"/>
    <cellStyle name="40% - Énfasis3 3" xfId="321"/>
    <cellStyle name="40% - Énfasis3 4" xfId="322"/>
    <cellStyle name="40% - Énfasis3 5" xfId="323"/>
    <cellStyle name="40% - Énfasis3 6" xfId="324"/>
    <cellStyle name="40% - Énfasis4 2" xfId="325"/>
    <cellStyle name="40% - Énfasis4 3" xfId="326"/>
    <cellStyle name="40% - Énfasis4 4" xfId="327"/>
    <cellStyle name="40% - Énfasis4 5" xfId="328"/>
    <cellStyle name="40% - Énfasis4 6" xfId="329"/>
    <cellStyle name="40% - Énfasis5 2" xfId="330"/>
    <cellStyle name="40% - Énfasis5 3" xfId="331"/>
    <cellStyle name="40% - Énfasis5 4" xfId="332"/>
    <cellStyle name="40% - Énfasis5 5" xfId="333"/>
    <cellStyle name="40% - Énfasis5 6" xfId="334"/>
    <cellStyle name="40% - Énfasis6 2" xfId="335"/>
    <cellStyle name="40% - Énfasis6 3" xfId="336"/>
    <cellStyle name="40% - Énfasis6 4" xfId="337"/>
    <cellStyle name="40% - Énfasis6 5" xfId="338"/>
    <cellStyle name="40% - Énfasis6 6" xfId="339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Énfasis1 2" xfId="340"/>
    <cellStyle name="60% - Énfasis1 3" xfId="341"/>
    <cellStyle name="60% - Énfasis1 4" xfId="342"/>
    <cellStyle name="60% - Énfasis1 5" xfId="343"/>
    <cellStyle name="60% - Énfasis1 6" xfId="344"/>
    <cellStyle name="60% - Énfasis2 2" xfId="345"/>
    <cellStyle name="60% - Énfasis2 3" xfId="346"/>
    <cellStyle name="60% - Énfasis2 4" xfId="347"/>
    <cellStyle name="60% - Énfasis2 5" xfId="348"/>
    <cellStyle name="60% - Énfasis2 6" xfId="349"/>
    <cellStyle name="60% - Énfasis3 2" xfId="350"/>
    <cellStyle name="60% - Énfasis3 3" xfId="351"/>
    <cellStyle name="60% - Énfasis3 4" xfId="352"/>
    <cellStyle name="60% - Énfasis3 5" xfId="353"/>
    <cellStyle name="60% - Énfasis3 6" xfId="354"/>
    <cellStyle name="60% - Énfasis4 2" xfId="355"/>
    <cellStyle name="60% - Énfasis4 3" xfId="356"/>
    <cellStyle name="60% - Énfasis4 4" xfId="357"/>
    <cellStyle name="60% - Énfasis4 5" xfId="358"/>
    <cellStyle name="60% - Énfasis4 6" xfId="359"/>
    <cellStyle name="60% - Énfasis5 2" xfId="360"/>
    <cellStyle name="60% - Énfasis5 3" xfId="361"/>
    <cellStyle name="60% - Énfasis5 4" xfId="362"/>
    <cellStyle name="60% - Énfasis5 5" xfId="363"/>
    <cellStyle name="60% - Énfasis5 6" xfId="364"/>
    <cellStyle name="60% - Énfasis6 2" xfId="365"/>
    <cellStyle name="60% - Énfasis6 3" xfId="366"/>
    <cellStyle name="60% - Énfasis6 4" xfId="367"/>
    <cellStyle name="60% - Énfasis6 5" xfId="368"/>
    <cellStyle name="60% - Énfasis6 6" xfId="369"/>
    <cellStyle name="80" xfId="773"/>
    <cellStyle name="Accent1" xfId="21"/>
    <cellStyle name="Accent2" xfId="22"/>
    <cellStyle name="Accent3" xfId="23"/>
    <cellStyle name="Accent4" xfId="24"/>
    <cellStyle name="Accent5" xfId="25"/>
    <cellStyle name="Accent6" xfId="26"/>
    <cellStyle name="ANNEE" xfId="27"/>
    <cellStyle name="Bad" xfId="28"/>
    <cellStyle name="Buena 2" xfId="370"/>
    <cellStyle name="Buena 3" xfId="371"/>
    <cellStyle name="Buena 4" xfId="372"/>
    <cellStyle name="Buena 5" xfId="373"/>
    <cellStyle name="Buena 6" xfId="374"/>
    <cellStyle name="Calculation" xfId="29"/>
    <cellStyle name="Calculation 2" xfId="833"/>
    <cellStyle name="Calculation 3" xfId="893"/>
    <cellStyle name="Cálculo 2" xfId="375"/>
    <cellStyle name="Cálculo 2 2" xfId="859"/>
    <cellStyle name="Cálculo 2 3" xfId="844"/>
    <cellStyle name="Cálculo 3" xfId="376"/>
    <cellStyle name="Cálculo 3 2" xfId="860"/>
    <cellStyle name="Cálculo 3 3" xfId="911"/>
    <cellStyle name="Cálculo 4" xfId="377"/>
    <cellStyle name="Cálculo 4 2" xfId="861"/>
    <cellStyle name="Cálculo 4 3" xfId="843"/>
    <cellStyle name="Cálculo 5" xfId="378"/>
    <cellStyle name="Cálculo 5 2" xfId="862"/>
    <cellStyle name="Cálculo 5 3" xfId="910"/>
    <cellStyle name="Cálculo 6" xfId="379"/>
    <cellStyle name="Cálculo 6 2" xfId="863"/>
    <cellStyle name="Cálculo 6 3" xfId="842"/>
    <cellStyle name="Celda de comprobación 2" xfId="380"/>
    <cellStyle name="Celda de comprobación 2 2" xfId="675"/>
    <cellStyle name="Celda de comprobación 2 2 2" xfId="927"/>
    <cellStyle name="Celda de comprobación 2 3" xfId="724"/>
    <cellStyle name="Celda de comprobación 2 3 2" xfId="971"/>
    <cellStyle name="Celda de comprobación 2 4" xfId="570"/>
    <cellStyle name="Celda de comprobación 2 4 2" xfId="912"/>
    <cellStyle name="Celda de comprobación 2 5" xfId="717"/>
    <cellStyle name="Celda de comprobación 3" xfId="381"/>
    <cellStyle name="Celda de comprobación 3 2" xfId="676"/>
    <cellStyle name="Celda de comprobación 3 2 2" xfId="928"/>
    <cellStyle name="Celda de comprobación 3 3" xfId="723"/>
    <cellStyle name="Celda de comprobación 3 3 2" xfId="970"/>
    <cellStyle name="Celda de comprobación 3 4" xfId="571"/>
    <cellStyle name="Celda de comprobación 3 4 2" xfId="913"/>
    <cellStyle name="Celda de comprobación 3 5" xfId="718"/>
    <cellStyle name="Celda de comprobación 4" xfId="382"/>
    <cellStyle name="Celda de comprobación 4 2" xfId="677"/>
    <cellStyle name="Celda de comprobación 4 2 2" xfId="929"/>
    <cellStyle name="Celda de comprobación 4 3" xfId="700"/>
    <cellStyle name="Celda de comprobación 4 3 2" xfId="952"/>
    <cellStyle name="Celda de comprobación 4 4" xfId="686"/>
    <cellStyle name="Celda de comprobación 4 4 2" xfId="938"/>
    <cellStyle name="Celda de comprobación 4 5" xfId="719"/>
    <cellStyle name="Celda de comprobación 5" xfId="383"/>
    <cellStyle name="Celda de comprobación 5 2" xfId="678"/>
    <cellStyle name="Celda de comprobación 5 2 2" xfId="930"/>
    <cellStyle name="Celda de comprobación 5 3" xfId="722"/>
    <cellStyle name="Celda de comprobación 5 3 2" xfId="969"/>
    <cellStyle name="Celda de comprobación 5 4" xfId="687"/>
    <cellStyle name="Celda de comprobación 5 4 2" xfId="939"/>
    <cellStyle name="Celda de comprobación 5 5" xfId="720"/>
    <cellStyle name="Celda de comprobación 6" xfId="384"/>
    <cellStyle name="Celda de comprobación 6 2" xfId="679"/>
    <cellStyle name="Celda de comprobación 6 2 2" xfId="931"/>
    <cellStyle name="Celda de comprobación 6 3" xfId="730"/>
    <cellStyle name="Celda de comprobación 6 3 2" xfId="977"/>
    <cellStyle name="Celda de comprobación 6 4" xfId="688"/>
    <cellStyle name="Celda de comprobación 6 4 2" xfId="940"/>
    <cellStyle name="Celda de comprobación 6 5" xfId="709"/>
    <cellStyle name="Celda vinculada 2" xfId="385"/>
    <cellStyle name="Celda vinculada 2 10" xfId="841"/>
    <cellStyle name="Celda vinculada 2 2" xfId="680"/>
    <cellStyle name="Celda vinculada 2 2 2" xfId="932"/>
    <cellStyle name="Celda vinculada 2 2 3" xfId="1032"/>
    <cellStyle name="Celda vinculada 2 3" xfId="716"/>
    <cellStyle name="Celda vinculada 2 3 2" xfId="966"/>
    <cellStyle name="Celda vinculada 2 3 3" xfId="1060"/>
    <cellStyle name="Celda vinculada 2 4" xfId="694"/>
    <cellStyle name="Celda vinculada 2 4 2" xfId="946"/>
    <cellStyle name="Celda vinculada 2 4 3" xfId="1042"/>
    <cellStyle name="Celda vinculada 2 5" xfId="706"/>
    <cellStyle name="Celda vinculada 2 5 2" xfId="957"/>
    <cellStyle name="Celda vinculada 2 5 3" xfId="1051"/>
    <cellStyle name="Celda vinculada 2 6" xfId="690"/>
    <cellStyle name="Celda vinculada 2 6 2" xfId="942"/>
    <cellStyle name="Celda vinculada 2 6 3" xfId="1038"/>
    <cellStyle name="Celda vinculada 2 7" xfId="710"/>
    <cellStyle name="Celda vinculada 2 7 2" xfId="960"/>
    <cellStyle name="Celda vinculada 2 7 3" xfId="1054"/>
    <cellStyle name="Celda vinculada 2 8" xfId="707"/>
    <cellStyle name="Celda vinculada 2 8 2" xfId="958"/>
    <cellStyle name="Celda vinculada 2 8 3" xfId="1052"/>
    <cellStyle name="Celda vinculada 2 9" xfId="864"/>
    <cellStyle name="Celda vinculada 3" xfId="386"/>
    <cellStyle name="Celda vinculada 3 10" xfId="909"/>
    <cellStyle name="Celda vinculada 3 2" xfId="681"/>
    <cellStyle name="Celda vinculada 3 2 2" xfId="933"/>
    <cellStyle name="Celda vinculada 3 2 3" xfId="1033"/>
    <cellStyle name="Celda vinculada 3 3" xfId="715"/>
    <cellStyle name="Celda vinculada 3 3 2" xfId="965"/>
    <cellStyle name="Celda vinculada 3 3 3" xfId="1059"/>
    <cellStyle name="Celda vinculada 3 4" xfId="668"/>
    <cellStyle name="Celda vinculada 3 4 2" xfId="920"/>
    <cellStyle name="Celda vinculada 3 4 3" xfId="1029"/>
    <cellStyle name="Celda vinculada 3 5" xfId="727"/>
    <cellStyle name="Celda vinculada 3 5 2" xfId="974"/>
    <cellStyle name="Celda vinculada 3 5 3" xfId="1064"/>
    <cellStyle name="Celda vinculada 3 6" xfId="691"/>
    <cellStyle name="Celda vinculada 3 6 2" xfId="943"/>
    <cellStyle name="Celda vinculada 3 6 3" xfId="1039"/>
    <cellStyle name="Celda vinculada 3 7" xfId="711"/>
    <cellStyle name="Celda vinculada 3 7 2" xfId="961"/>
    <cellStyle name="Celda vinculada 3 7 3" xfId="1055"/>
    <cellStyle name="Celda vinculada 3 8" xfId="531"/>
    <cellStyle name="Celda vinculada 3 8 2" xfId="907"/>
    <cellStyle name="Celda vinculada 3 8 3" xfId="967"/>
    <cellStyle name="Celda vinculada 3 9" xfId="865"/>
    <cellStyle name="Celda vinculada 4" xfId="387"/>
    <cellStyle name="Celda vinculada 4 10" xfId="840"/>
    <cellStyle name="Celda vinculada 4 2" xfId="682"/>
    <cellStyle name="Celda vinculada 4 2 2" xfId="934"/>
    <cellStyle name="Celda vinculada 4 2 3" xfId="1034"/>
    <cellStyle name="Celda vinculada 4 3" xfId="714"/>
    <cellStyle name="Celda vinculada 4 3 2" xfId="964"/>
    <cellStyle name="Celda vinculada 4 3 3" xfId="1058"/>
    <cellStyle name="Celda vinculada 4 4" xfId="695"/>
    <cellStyle name="Celda vinculada 4 4 2" xfId="947"/>
    <cellStyle name="Celda vinculada 4 4 3" xfId="1043"/>
    <cellStyle name="Celda vinculada 4 5" xfId="705"/>
    <cellStyle name="Celda vinculada 4 5 2" xfId="956"/>
    <cellStyle name="Celda vinculada 4 5 3" xfId="1050"/>
    <cellStyle name="Celda vinculada 4 6" xfId="692"/>
    <cellStyle name="Celda vinculada 4 6 2" xfId="944"/>
    <cellStyle name="Celda vinculada 4 6 3" xfId="1040"/>
    <cellStyle name="Celda vinculada 4 7" xfId="699"/>
    <cellStyle name="Celda vinculada 4 7 2" xfId="951"/>
    <cellStyle name="Celda vinculada 4 7 3" xfId="1047"/>
    <cellStyle name="Celda vinculada 4 8" xfId="725"/>
    <cellStyle name="Celda vinculada 4 8 2" xfId="972"/>
    <cellStyle name="Celda vinculada 4 8 3" xfId="1062"/>
    <cellStyle name="Celda vinculada 4 9" xfId="866"/>
    <cellStyle name="Celda vinculada 5" xfId="388"/>
    <cellStyle name="Celda vinculada 5 10" xfId="839"/>
    <cellStyle name="Celda vinculada 5 2" xfId="683"/>
    <cellStyle name="Celda vinculada 5 2 2" xfId="935"/>
    <cellStyle name="Celda vinculada 5 2 3" xfId="1035"/>
    <cellStyle name="Celda vinculada 5 3" xfId="713"/>
    <cellStyle name="Celda vinculada 5 3 2" xfId="963"/>
    <cellStyle name="Celda vinculada 5 3 3" xfId="1057"/>
    <cellStyle name="Celda vinculada 5 4" xfId="696"/>
    <cellStyle name="Celda vinculada 5 4 2" xfId="948"/>
    <cellStyle name="Celda vinculada 5 4 3" xfId="1044"/>
    <cellStyle name="Celda vinculada 5 5" xfId="704"/>
    <cellStyle name="Celda vinculada 5 5 2" xfId="955"/>
    <cellStyle name="Celda vinculada 5 5 3" xfId="1049"/>
    <cellStyle name="Celda vinculada 5 6" xfId="490"/>
    <cellStyle name="Celda vinculada 5 6 2" xfId="901"/>
    <cellStyle name="Celda vinculada 5 6 3" xfId="903"/>
    <cellStyle name="Celda vinculada 5 7" xfId="698"/>
    <cellStyle name="Celda vinculada 5 7 2" xfId="950"/>
    <cellStyle name="Celda vinculada 5 7 3" xfId="1046"/>
    <cellStyle name="Celda vinculada 5 8" xfId="708"/>
    <cellStyle name="Celda vinculada 5 8 2" xfId="959"/>
    <cellStyle name="Celda vinculada 5 8 3" xfId="1053"/>
    <cellStyle name="Celda vinculada 5 9" xfId="867"/>
    <cellStyle name="Celda vinculada 6" xfId="389"/>
    <cellStyle name="Celda vinculada 6 10" xfId="908"/>
    <cellStyle name="Celda vinculada 6 2" xfId="684"/>
    <cellStyle name="Celda vinculada 6 2 2" xfId="936"/>
    <cellStyle name="Celda vinculada 6 2 3" xfId="1036"/>
    <cellStyle name="Celda vinculada 6 3" xfId="712"/>
    <cellStyle name="Celda vinculada 6 3 2" xfId="962"/>
    <cellStyle name="Celda vinculada 6 3 3" xfId="1056"/>
    <cellStyle name="Celda vinculada 6 4" xfId="728"/>
    <cellStyle name="Celda vinculada 6 4 2" xfId="975"/>
    <cellStyle name="Celda vinculada 6 4 3" xfId="1065"/>
    <cellStyle name="Celda vinculada 6 5" xfId="721"/>
    <cellStyle name="Celda vinculada 6 5 2" xfId="968"/>
    <cellStyle name="Celda vinculada 6 5 3" xfId="1061"/>
    <cellStyle name="Celda vinculada 6 6" xfId="693"/>
    <cellStyle name="Celda vinculada 6 6 2" xfId="945"/>
    <cellStyle name="Celda vinculada 6 6 3" xfId="1041"/>
    <cellStyle name="Celda vinculada 6 7" xfId="697"/>
    <cellStyle name="Celda vinculada 6 7 2" xfId="949"/>
    <cellStyle name="Celda vinculada 6 7 3" xfId="1045"/>
    <cellStyle name="Celda vinculada 6 8" xfId="729"/>
    <cellStyle name="Celda vinculada 6 8 2" xfId="976"/>
    <cellStyle name="Celda vinculada 6 8 3" xfId="1066"/>
    <cellStyle name="Celda vinculada 6 9" xfId="868"/>
    <cellStyle name="Check Cell" xfId="30"/>
    <cellStyle name="Check Cell 2" xfId="491"/>
    <cellStyle name="Check Cell 2 2" xfId="902"/>
    <cellStyle name="Check Cell 3" xfId="689"/>
    <cellStyle name="Check Cell 3 2" xfId="941"/>
    <cellStyle name="Check Cell 4" xfId="530"/>
    <cellStyle name="Check Cell 4 2" xfId="906"/>
    <cellStyle name="Check Cell 5" xfId="703"/>
    <cellStyle name="Comma 2 5" xfId="31"/>
    <cellStyle name="Comma 2 5 2" xfId="492"/>
    <cellStyle name="Comma 7 2" xfId="32"/>
    <cellStyle name="Comma 7 2 2" xfId="493"/>
    <cellStyle name="Comma_Costos Filtros y Tuberias" xfId="33"/>
    <cellStyle name="Comma0" xfId="34"/>
    <cellStyle name="Currency [0]_A" xfId="35"/>
    <cellStyle name="Currency_A" xfId="36"/>
    <cellStyle name="Currency0" xfId="37"/>
    <cellStyle name="Currency0 10" xfId="38"/>
    <cellStyle name="Currency0 10 2" xfId="495"/>
    <cellStyle name="Currency0 11" xfId="39"/>
    <cellStyle name="Currency0 11 2" xfId="496"/>
    <cellStyle name="Currency0 12" xfId="40"/>
    <cellStyle name="Currency0 12 2" xfId="497"/>
    <cellStyle name="Currency0 13" xfId="41"/>
    <cellStyle name="Currency0 13 2" xfId="498"/>
    <cellStyle name="Currency0 14" xfId="42"/>
    <cellStyle name="Currency0 14 2" xfId="499"/>
    <cellStyle name="Currency0 15" xfId="43"/>
    <cellStyle name="Currency0 15 2" xfId="500"/>
    <cellStyle name="Currency0 16" xfId="44"/>
    <cellStyle name="Currency0 16 2" xfId="501"/>
    <cellStyle name="Currency0 17" xfId="45"/>
    <cellStyle name="Currency0 17 2" xfId="502"/>
    <cellStyle name="Currency0 18" xfId="46"/>
    <cellStyle name="Currency0 18 2" xfId="503"/>
    <cellStyle name="Currency0 19" xfId="494"/>
    <cellStyle name="Currency0 2" xfId="47"/>
    <cellStyle name="Currency0 2 2" xfId="504"/>
    <cellStyle name="Currency0 3" xfId="48"/>
    <cellStyle name="Currency0 3 2" xfId="505"/>
    <cellStyle name="Currency0 4" xfId="49"/>
    <cellStyle name="Currency0 4 2" xfId="506"/>
    <cellStyle name="Currency0 5" xfId="50"/>
    <cellStyle name="Currency0 5 2" xfId="507"/>
    <cellStyle name="Currency0 6" xfId="51"/>
    <cellStyle name="Currency0 6 2" xfId="508"/>
    <cellStyle name="Currency0 7" xfId="52"/>
    <cellStyle name="Currency0 7 2" xfId="509"/>
    <cellStyle name="Currency0 8" xfId="53"/>
    <cellStyle name="Currency0 8 2" xfId="510"/>
    <cellStyle name="Currency0 9" xfId="54"/>
    <cellStyle name="Currency0 9 2" xfId="511"/>
    <cellStyle name="Date" xfId="55"/>
    <cellStyle name="Date 10" xfId="56"/>
    <cellStyle name="Date 10 2" xfId="513"/>
    <cellStyle name="Date 11" xfId="57"/>
    <cellStyle name="Date 11 2" xfId="514"/>
    <cellStyle name="Date 12" xfId="58"/>
    <cellStyle name="Date 12 2" xfId="515"/>
    <cellStyle name="Date 13" xfId="59"/>
    <cellStyle name="Date 13 2" xfId="516"/>
    <cellStyle name="Date 14" xfId="60"/>
    <cellStyle name="Date 14 2" xfId="517"/>
    <cellStyle name="Date 15" xfId="61"/>
    <cellStyle name="Date 15 2" xfId="518"/>
    <cellStyle name="Date 16" xfId="62"/>
    <cellStyle name="Date 16 2" xfId="519"/>
    <cellStyle name="Date 17" xfId="63"/>
    <cellStyle name="Date 17 2" xfId="520"/>
    <cellStyle name="Date 18" xfId="64"/>
    <cellStyle name="Date 18 2" xfId="521"/>
    <cellStyle name="Date 19" xfId="512"/>
    <cellStyle name="Date 2" xfId="65"/>
    <cellStyle name="Date 2 2" xfId="522"/>
    <cellStyle name="Date 3" xfId="66"/>
    <cellStyle name="Date 3 2" xfId="523"/>
    <cellStyle name="Date 4" xfId="67"/>
    <cellStyle name="Date 4 2" xfId="524"/>
    <cellStyle name="Date 5" xfId="68"/>
    <cellStyle name="Date 5 2" xfId="525"/>
    <cellStyle name="Date 6" xfId="69"/>
    <cellStyle name="Date 6 2" xfId="526"/>
    <cellStyle name="Date 7" xfId="70"/>
    <cellStyle name="Date 7 2" xfId="527"/>
    <cellStyle name="Date 8" xfId="71"/>
    <cellStyle name="Date 8 2" xfId="528"/>
    <cellStyle name="Date 9" xfId="72"/>
    <cellStyle name="Date 9 2" xfId="529"/>
    <cellStyle name="Encabezado 1" xfId="735"/>
    <cellStyle name="Encabezado 2" xfId="736"/>
    <cellStyle name="Encabezado 4 2" xfId="390"/>
    <cellStyle name="Encabezado 4 3" xfId="391"/>
    <cellStyle name="Encabezado 4 4" xfId="392"/>
    <cellStyle name="Encabezado 4 5" xfId="393"/>
    <cellStyle name="Encabezado 4 6" xfId="394"/>
    <cellStyle name="Énfasis 1" xfId="73"/>
    <cellStyle name="Énfasis 2" xfId="74"/>
    <cellStyle name="Énfasis 3" xfId="75"/>
    <cellStyle name="Énfasis1 - 20%" xfId="76"/>
    <cellStyle name="Énfasis1 - 40%" xfId="77"/>
    <cellStyle name="Énfasis1 - 60%" xfId="78"/>
    <cellStyle name="Énfasis1 2" xfId="395"/>
    <cellStyle name="Énfasis1 3" xfId="396"/>
    <cellStyle name="Énfasis1 4" xfId="397"/>
    <cellStyle name="Énfasis1 5" xfId="398"/>
    <cellStyle name="Énfasis1 6" xfId="399"/>
    <cellStyle name="Énfasis2 - 20%" xfId="79"/>
    <cellStyle name="Énfasis2 - 40%" xfId="80"/>
    <cellStyle name="Énfasis2 - 60%" xfId="81"/>
    <cellStyle name="Énfasis2 2" xfId="400"/>
    <cellStyle name="Énfasis2 3" xfId="401"/>
    <cellStyle name="Énfasis2 4" xfId="402"/>
    <cellStyle name="Énfasis2 5" xfId="403"/>
    <cellStyle name="Énfasis2 6" xfId="404"/>
    <cellStyle name="Énfasis3 - 20%" xfId="82"/>
    <cellStyle name="Énfasis3 - 40%" xfId="83"/>
    <cellStyle name="Énfasis3 - 60%" xfId="84"/>
    <cellStyle name="Énfasis3 2" xfId="405"/>
    <cellStyle name="Énfasis3 3" xfId="406"/>
    <cellStyle name="Énfasis3 4" xfId="407"/>
    <cellStyle name="Énfasis3 5" xfId="408"/>
    <cellStyle name="Énfasis3 6" xfId="409"/>
    <cellStyle name="Énfasis4 - 20%" xfId="85"/>
    <cellStyle name="Énfasis4 - 40%" xfId="86"/>
    <cellStyle name="Énfasis4 - 60%" xfId="87"/>
    <cellStyle name="Énfasis4 2" xfId="410"/>
    <cellStyle name="Énfasis4 3" xfId="411"/>
    <cellStyle name="Énfasis4 4" xfId="412"/>
    <cellStyle name="Énfasis4 5" xfId="413"/>
    <cellStyle name="Énfasis4 6" xfId="414"/>
    <cellStyle name="Énfasis5 - 20%" xfId="88"/>
    <cellStyle name="Énfasis5 - 40%" xfId="89"/>
    <cellStyle name="Énfasis5 - 60%" xfId="90"/>
    <cellStyle name="Énfasis5 2" xfId="415"/>
    <cellStyle name="Énfasis5 3" xfId="416"/>
    <cellStyle name="Énfasis5 4" xfId="417"/>
    <cellStyle name="Énfasis5 5" xfId="418"/>
    <cellStyle name="Énfasis5 6" xfId="419"/>
    <cellStyle name="Énfasis6 - 20%" xfId="91"/>
    <cellStyle name="Énfasis6 - 40%" xfId="92"/>
    <cellStyle name="Énfasis6 - 60%" xfId="93"/>
    <cellStyle name="Énfasis6 2" xfId="420"/>
    <cellStyle name="Énfasis6 3" xfId="421"/>
    <cellStyle name="Énfasis6 4" xfId="422"/>
    <cellStyle name="Énfasis6 5" xfId="423"/>
    <cellStyle name="Énfasis6 6" xfId="424"/>
    <cellStyle name="Entrada 2" xfId="425"/>
    <cellStyle name="Entrada 2 2" xfId="879"/>
    <cellStyle name="Entrada 2 3" xfId="878"/>
    <cellStyle name="Entrada 3" xfId="426"/>
    <cellStyle name="Entrada 3 2" xfId="880"/>
    <cellStyle name="Entrada 3 3" xfId="877"/>
    <cellStyle name="Entrada 4" xfId="427"/>
    <cellStyle name="Entrada 4 2" xfId="881"/>
    <cellStyle name="Entrada 4 3" xfId="876"/>
    <cellStyle name="Entrada 5" xfId="428"/>
    <cellStyle name="Entrada 5 2" xfId="882"/>
    <cellStyle name="Entrada 5 3" xfId="875"/>
    <cellStyle name="Entrada 6" xfId="429"/>
    <cellStyle name="Entrada 6 2" xfId="883"/>
    <cellStyle name="Entrada 6 3" xfId="874"/>
    <cellStyle name="Estilo 1" xfId="94"/>
    <cellStyle name="Estilo 1 2" xfId="95"/>
    <cellStyle name="Estilo 1 2 2" xfId="533"/>
    <cellStyle name="Estilo 1 3" xfId="532"/>
    <cellStyle name="Euro" xfId="96"/>
    <cellStyle name="Euro 10" xfId="97"/>
    <cellStyle name="Euro 10 2" xfId="535"/>
    <cellStyle name="Euro 11" xfId="98"/>
    <cellStyle name="Euro 11 2" xfId="536"/>
    <cellStyle name="Euro 12" xfId="99"/>
    <cellStyle name="Euro 12 2" xfId="537"/>
    <cellStyle name="Euro 13" xfId="100"/>
    <cellStyle name="Euro 13 2" xfId="538"/>
    <cellStyle name="Euro 14" xfId="101"/>
    <cellStyle name="Euro 14 2" xfId="539"/>
    <cellStyle name="Euro 15" xfId="102"/>
    <cellStyle name="Euro 15 2" xfId="540"/>
    <cellStyle name="Euro 16" xfId="103"/>
    <cellStyle name="Euro 16 2" xfId="541"/>
    <cellStyle name="Euro 17" xfId="104"/>
    <cellStyle name="Euro 17 2" xfId="542"/>
    <cellStyle name="Euro 18" xfId="105"/>
    <cellStyle name="Euro 18 2" xfId="543"/>
    <cellStyle name="Euro 19" xfId="534"/>
    <cellStyle name="Euro 2" xfId="106"/>
    <cellStyle name="Euro 2 2" xfId="544"/>
    <cellStyle name="Euro 3" xfId="107"/>
    <cellStyle name="Euro 3 2" xfId="545"/>
    <cellStyle name="Euro 4" xfId="108"/>
    <cellStyle name="Euro 4 2" xfId="546"/>
    <cellStyle name="Euro 5" xfId="109"/>
    <cellStyle name="Euro 5 2" xfId="547"/>
    <cellStyle name="Euro 6" xfId="110"/>
    <cellStyle name="Euro 6 2" xfId="548"/>
    <cellStyle name="Euro 7" xfId="111"/>
    <cellStyle name="Euro 7 2" xfId="549"/>
    <cellStyle name="Euro 8" xfId="112"/>
    <cellStyle name="Euro 8 2" xfId="550"/>
    <cellStyle name="Euro 9" xfId="113"/>
    <cellStyle name="Euro 9 2" xfId="551"/>
    <cellStyle name="Euro_APU MAICAO" xfId="774"/>
    <cellStyle name="Excel Built-in Normal" xfId="775"/>
    <cellStyle name="Explanatory Text" xfId="114"/>
    <cellStyle name="Fecha" xfId="737"/>
    <cellStyle name="Fijo" xfId="738"/>
    <cellStyle name="Fixed" xfId="115"/>
    <cellStyle name="Fixed 10" xfId="116"/>
    <cellStyle name="Fixed 10 2" xfId="553"/>
    <cellStyle name="Fixed 11" xfId="117"/>
    <cellStyle name="Fixed 11 2" xfId="554"/>
    <cellStyle name="Fixed 12" xfId="118"/>
    <cellStyle name="Fixed 12 2" xfId="555"/>
    <cellStyle name="Fixed 13" xfId="119"/>
    <cellStyle name="Fixed 13 2" xfId="556"/>
    <cellStyle name="Fixed 14" xfId="120"/>
    <cellStyle name="Fixed 14 2" xfId="557"/>
    <cellStyle name="Fixed 15" xfId="121"/>
    <cellStyle name="Fixed 15 2" xfId="558"/>
    <cellStyle name="Fixed 16" xfId="122"/>
    <cellStyle name="Fixed 16 2" xfId="559"/>
    <cellStyle name="Fixed 17" xfId="123"/>
    <cellStyle name="Fixed 17 2" xfId="560"/>
    <cellStyle name="Fixed 18" xfId="124"/>
    <cellStyle name="Fixed 18 2" xfId="561"/>
    <cellStyle name="Fixed 19" xfId="552"/>
    <cellStyle name="Fixed 2" xfId="125"/>
    <cellStyle name="Fixed 2 2" xfId="562"/>
    <cellStyle name="Fixed 3" xfId="126"/>
    <cellStyle name="Fixed 3 2" xfId="563"/>
    <cellStyle name="Fixed 4" xfId="127"/>
    <cellStyle name="Fixed 4 2" xfId="564"/>
    <cellStyle name="Fixed 5" xfId="128"/>
    <cellStyle name="Fixed 5 2" xfId="565"/>
    <cellStyle name="Fixed 6" xfId="129"/>
    <cellStyle name="Fixed 6 2" xfId="566"/>
    <cellStyle name="Fixed 7" xfId="130"/>
    <cellStyle name="Fixed 7 2" xfId="567"/>
    <cellStyle name="Fixed 8" xfId="131"/>
    <cellStyle name="Fixed 8 2" xfId="568"/>
    <cellStyle name="Fixed 9" xfId="132"/>
    <cellStyle name="Fixed 9 2" xfId="569"/>
    <cellStyle name="Good" xfId="133"/>
    <cellStyle name="Heading 1" xfId="134"/>
    <cellStyle name="Heading 2" xfId="135"/>
    <cellStyle name="Heading 2 10" xfId="136"/>
    <cellStyle name="Heading 2 11" xfId="137"/>
    <cellStyle name="Heading 2 12" xfId="138"/>
    <cellStyle name="Heading 2 13" xfId="139"/>
    <cellStyle name="Heading 2 14" xfId="140"/>
    <cellStyle name="Heading 2 15" xfId="141"/>
    <cellStyle name="Heading 2 16" xfId="142"/>
    <cellStyle name="Heading 2 17" xfId="143"/>
    <cellStyle name="Heading 2 18" xfId="144"/>
    <cellStyle name="Heading 2 2" xfId="145"/>
    <cellStyle name="Heading 2 3" xfId="146"/>
    <cellStyle name="Heading 2 4" xfId="147"/>
    <cellStyle name="Heading 2 5" xfId="148"/>
    <cellStyle name="Heading 2 6" xfId="149"/>
    <cellStyle name="Heading 2 7" xfId="150"/>
    <cellStyle name="Heading 2 8" xfId="151"/>
    <cellStyle name="Heading 2 9" xfId="152"/>
    <cellStyle name="Heading 3" xfId="153"/>
    <cellStyle name="Heading 4" xfId="154"/>
    <cellStyle name="Hipervínculo 2" xfId="155"/>
    <cellStyle name="Hipervínculo 2 2" xfId="156"/>
    <cellStyle name="Hipervínculo 3" xfId="157"/>
    <cellStyle name="Incorrecto 2" xfId="430"/>
    <cellStyle name="Incorrecto 3" xfId="431"/>
    <cellStyle name="Incorrecto 4" xfId="432"/>
    <cellStyle name="Incorrecto 5" xfId="433"/>
    <cellStyle name="Incorrecto 6" xfId="434"/>
    <cellStyle name="Input" xfId="158"/>
    <cellStyle name="Input 2" xfId="845"/>
    <cellStyle name="Input 3" xfId="900"/>
    <cellStyle name="Linked Cell" xfId="159"/>
    <cellStyle name="Linked Cell 10" xfId="832"/>
    <cellStyle name="Linked Cell 2" xfId="572"/>
    <cellStyle name="Linked Cell 2 2" xfId="914"/>
    <cellStyle name="Linked Cell 2 3" xfId="858"/>
    <cellStyle name="Linked Cell 3" xfId="674"/>
    <cellStyle name="Linked Cell 3 2" xfId="926"/>
    <cellStyle name="Linked Cell 3 3" xfId="1031"/>
    <cellStyle name="Linked Cell 4" xfId="701"/>
    <cellStyle name="Linked Cell 4 2" xfId="953"/>
    <cellStyle name="Linked Cell 4 3" xfId="1048"/>
    <cellStyle name="Linked Cell 5" xfId="669"/>
    <cellStyle name="Linked Cell 5 2" xfId="921"/>
    <cellStyle name="Linked Cell 5 3" xfId="1030"/>
    <cellStyle name="Linked Cell 6" xfId="726"/>
    <cellStyle name="Linked Cell 6 2" xfId="973"/>
    <cellStyle name="Linked Cell 6 3" xfId="1063"/>
    <cellStyle name="Linked Cell 7" xfId="731"/>
    <cellStyle name="Linked Cell 7 2" xfId="978"/>
    <cellStyle name="Linked Cell 7 3" xfId="1067"/>
    <cellStyle name="Linked Cell 8" xfId="685"/>
    <cellStyle name="Linked Cell 8 2" xfId="937"/>
    <cellStyle name="Linked Cell 8 3" xfId="1037"/>
    <cellStyle name="Linked Cell 9" xfId="846"/>
    <cellStyle name="Millares [0]" xfId="801" builtinId="6"/>
    <cellStyle name="Millares [0] 15" xfId="812"/>
    <cellStyle name="Millares [0] 2" xfId="278"/>
    <cellStyle name="Millares [0] 2 2" xfId="673"/>
    <cellStyle name="Millares [0] 2 2 2" xfId="925"/>
    <cellStyle name="Millares [0] 2 3" xfId="857"/>
    <cellStyle name="Millares [0] 3" xfId="486"/>
    <cellStyle name="Millares [0] 3 2" xfId="702"/>
    <cellStyle name="Millares [0] 3 2 2" xfId="954"/>
    <cellStyle name="Millares [0] 3 3" xfId="899"/>
    <cellStyle name="Millares [0] 4" xfId="750"/>
    <cellStyle name="Millares [0] 4 2" xfId="987"/>
    <cellStyle name="Millares [0] 5" xfId="804"/>
    <cellStyle name="Millares [0] 5 2" xfId="1006"/>
    <cellStyle name="Millares [0] 6" xfId="805"/>
    <cellStyle name="Millares [0] 6 2" xfId="1007"/>
    <cellStyle name="Millares [0] 7" xfId="816"/>
    <cellStyle name="Millares [0] 7 2" xfId="1015"/>
    <cellStyle name="Millares 10" xfId="160"/>
    <cellStyle name="Millares 10 2" xfId="573"/>
    <cellStyle name="Millares 11" xfId="161"/>
    <cellStyle name="Millares 11 2" xfId="162"/>
    <cellStyle name="Millares 11 2 2" xfId="575"/>
    <cellStyle name="Millares 11 3" xfId="574"/>
    <cellStyle name="Millares 12" xfId="163"/>
    <cellStyle name="Millares 12 2" xfId="164"/>
    <cellStyle name="Millares 12 2 2" xfId="577"/>
    <cellStyle name="Millares 12 3" xfId="576"/>
    <cellStyle name="Millares 13" xfId="165"/>
    <cellStyle name="Millares 13 2" xfId="578"/>
    <cellStyle name="Millares 14" xfId="166"/>
    <cellStyle name="Millares 14 2" xfId="579"/>
    <cellStyle name="Millares 15" xfId="167"/>
    <cellStyle name="Millares 15 2" xfId="580"/>
    <cellStyle name="Millares 16" xfId="168"/>
    <cellStyle name="Millares 16 2" xfId="581"/>
    <cellStyle name="Millares 17" xfId="169"/>
    <cellStyle name="Millares 17 2" xfId="582"/>
    <cellStyle name="Millares 18" xfId="170"/>
    <cellStyle name="Millares 18 2" xfId="583"/>
    <cellStyle name="Millares 19" xfId="739"/>
    <cellStyle name="Millares 19 2" xfId="822"/>
    <cellStyle name="Millares 2" xfId="171"/>
    <cellStyle name="Millares 2 2" xfId="172"/>
    <cellStyle name="Millares 2 2 2" xfId="585"/>
    <cellStyle name="Millares 2 2 3" xfId="806"/>
    <cellStyle name="Millares 2 2 4" xfId="807"/>
    <cellStyle name="Millares 2 3" xfId="584"/>
    <cellStyle name="Millares 2 4" xfId="751"/>
    <cellStyle name="Millares 2 5" xfId="755"/>
    <cellStyle name="Millares 2_APU MAICAO" xfId="776"/>
    <cellStyle name="Millares 3" xfId="173"/>
    <cellStyle name="Millares 3 10" xfId="174"/>
    <cellStyle name="Millares 3 10 2" xfId="587"/>
    <cellStyle name="Millares 3 11" xfId="175"/>
    <cellStyle name="Millares 3 11 2" xfId="588"/>
    <cellStyle name="Millares 3 12" xfId="176"/>
    <cellStyle name="Millares 3 12 2" xfId="589"/>
    <cellStyle name="Millares 3 13" xfId="177"/>
    <cellStyle name="Millares 3 13 2" xfId="590"/>
    <cellStyle name="Millares 3 14" xfId="178"/>
    <cellStyle name="Millares 3 14 2" xfId="591"/>
    <cellStyle name="Millares 3 15" xfId="179"/>
    <cellStyle name="Millares 3 15 2" xfId="592"/>
    <cellStyle name="Millares 3 16" xfId="180"/>
    <cellStyle name="Millares 3 16 2" xfId="593"/>
    <cellStyle name="Millares 3 17" xfId="181"/>
    <cellStyle name="Millares 3 17 2" xfId="594"/>
    <cellStyle name="Millares 3 18" xfId="182"/>
    <cellStyle name="Millares 3 18 2" xfId="595"/>
    <cellStyle name="Millares 3 19" xfId="183"/>
    <cellStyle name="Millares 3 19 2" xfId="596"/>
    <cellStyle name="Millares 3 2" xfId="184"/>
    <cellStyle name="Millares 3 2 2" xfId="185"/>
    <cellStyle name="Millares 3 2 2 2" xfId="598"/>
    <cellStyle name="Millares 3 2 3" xfId="597"/>
    <cellStyle name="Millares 3 20" xfId="186"/>
    <cellStyle name="Millares 3 20 2" xfId="599"/>
    <cellStyle name="Millares 3 21" xfId="586"/>
    <cellStyle name="Millares 3 3" xfId="187"/>
    <cellStyle name="Millares 3 3 2" xfId="600"/>
    <cellStyle name="Millares 3 4" xfId="188"/>
    <cellStyle name="Millares 3 4 2" xfId="601"/>
    <cellStyle name="Millares 3 5" xfId="189"/>
    <cellStyle name="Millares 3 5 2" xfId="602"/>
    <cellStyle name="Millares 3 6" xfId="190"/>
    <cellStyle name="Millares 3 6 2" xfId="603"/>
    <cellStyle name="Millares 3 7" xfId="191"/>
    <cellStyle name="Millares 3 7 2" xfId="604"/>
    <cellStyle name="Millares 3 8" xfId="192"/>
    <cellStyle name="Millares 3 8 2" xfId="605"/>
    <cellStyle name="Millares 3 9" xfId="193"/>
    <cellStyle name="Millares 3 9 2" xfId="606"/>
    <cellStyle name="Millares 3_EQUIPAMIENTO POZO SAN RAFAEL" xfId="194"/>
    <cellStyle name="Millares 4" xfId="195"/>
    <cellStyle name="Millares 4 2" xfId="607"/>
    <cellStyle name="Millares 5" xfId="196"/>
    <cellStyle name="Millares 5 2" xfId="197"/>
    <cellStyle name="Millares 5 2 2" xfId="609"/>
    <cellStyle name="Millares 5 3" xfId="608"/>
    <cellStyle name="Millares 6" xfId="198"/>
    <cellStyle name="Millares 6 2" xfId="199"/>
    <cellStyle name="Millares 6 2 2" xfId="611"/>
    <cellStyle name="Millares 6 3" xfId="200"/>
    <cellStyle name="Millares 6 3 2" xfId="612"/>
    <cellStyle name="Millares 6 4" xfId="610"/>
    <cellStyle name="Millares 7" xfId="201"/>
    <cellStyle name="Millares 7 2" xfId="202"/>
    <cellStyle name="Millares 7 2 2" xfId="614"/>
    <cellStyle name="Millares 7 3" xfId="613"/>
    <cellStyle name="Millares 8" xfId="203"/>
    <cellStyle name="Millares 8 2" xfId="204"/>
    <cellStyle name="Millares 8 2 2" xfId="205"/>
    <cellStyle name="Millares 8 2 2 2" xfId="617"/>
    <cellStyle name="Millares 8 2 3" xfId="616"/>
    <cellStyle name="Millares 8 3" xfId="615"/>
    <cellStyle name="Millares 9" xfId="206"/>
    <cellStyle name="Millares 9 2" xfId="618"/>
    <cellStyle name="MOIS" xfId="207"/>
    <cellStyle name="Moneda" xfId="270" builtinId="4"/>
    <cellStyle name="Moneda [0] 2" xfId="208"/>
    <cellStyle name="Moneda [0] 2 2" xfId="619"/>
    <cellStyle name="Moneda [0] 3" xfId="209"/>
    <cellStyle name="Moneda [0] 3 2" xfId="620"/>
    <cellStyle name="Moneda 10" xfId="777"/>
    <cellStyle name="Moneda 11" xfId="778"/>
    <cellStyle name="Moneda 12" xfId="779"/>
    <cellStyle name="Moneda 2" xfId="210"/>
    <cellStyle name="Moneda 2 2" xfId="488"/>
    <cellStyle name="Moneda 2 2 2" xfId="819"/>
    <cellStyle name="Moneda 2 3" xfId="621"/>
    <cellStyle name="Moneda 2 4" xfId="756"/>
    <cellStyle name="Moneda 2 5" xfId="757"/>
    <cellStyle name="Moneda 2 6" xfId="780"/>
    <cellStyle name="Moneda 2 6 2" xfId="998"/>
    <cellStyle name="Moneda 2_APU MAICAO" xfId="781"/>
    <cellStyle name="Moneda 3" xfId="276"/>
    <cellStyle name="Moneda 3 2" xfId="435"/>
    <cellStyle name="Moneda 3 3" xfId="671"/>
    <cellStyle name="Moneda 3 3 2" xfId="923"/>
    <cellStyle name="Moneda 3 4" xfId="855"/>
    <cellStyle name="Moneda 4" xfId="740"/>
    <cellStyle name="Moneda 4 2" xfId="808"/>
    <cellStyle name="Moneda 4 2 2" xfId="1008"/>
    <cellStyle name="Moneda 4 3" xfId="809"/>
    <cellStyle name="Moneda 4 3 2" xfId="1009"/>
    <cellStyle name="Moneda 5" xfId="741"/>
    <cellStyle name="Moneda 5 2" xfId="823"/>
    <cellStyle name="Moneda 5 2 2" xfId="825"/>
    <cellStyle name="Moneda 5 2 2 2" xfId="1022"/>
    <cellStyle name="Moneda 5 2 3" xfId="1020"/>
    <cellStyle name="Moneda 6" xfId="742"/>
    <cellStyle name="Moneda 6 2" xfId="983"/>
    <cellStyle name="Moneda 7" xfId="753"/>
    <cellStyle name="Moneda 7 2" xfId="782"/>
    <cellStyle name="Moneda 7 2 2" xfId="826"/>
    <cellStyle name="Moneda 7 2 2 2" xfId="1023"/>
    <cellStyle name="Moneda 7 3" xfId="989"/>
    <cellStyle name="Moneda 8" xfId="783"/>
    <cellStyle name="Moneda 8 2" xfId="827"/>
    <cellStyle name="Moneda 8 2 2" xfId="1024"/>
    <cellStyle name="Moneda 8 3" xfId="1068"/>
    <cellStyle name="Moneda 9" xfId="784"/>
    <cellStyle name="Moneda 9 2" xfId="828"/>
    <cellStyle name="Moneda 9 2 2" xfId="1025"/>
    <cellStyle name="Moneda_RC-UG-017-R1 ELABORACION PRESUPUESTO" xfId="1"/>
    <cellStyle name="Moneda_RC-UG-017-R1 ELABORACION PRESUPUESTO 2 2" xfId="803"/>
    <cellStyle name="Moneda_RC-UG-017-R1 ELABORACION PRESUPUESTO 2 3" xfId="1071"/>
    <cellStyle name="Moneda_RC-UG-017-R1 ELABORACION PRESUPUESTO 5" xfId="272"/>
    <cellStyle name="Moneda_RC-UG-017-R1 ELABORACION PRESUPUESTO 6" xfId="734"/>
    <cellStyle name="Moneda0" xfId="743"/>
    <cellStyle name="Neutral 2" xfId="436"/>
    <cellStyle name="Neutral 3" xfId="437"/>
    <cellStyle name="Neutral 4" xfId="438"/>
    <cellStyle name="Neutral 5" xfId="439"/>
    <cellStyle name="Neutral 6" xfId="440"/>
    <cellStyle name="Normal" xfId="0" builtinId="0"/>
    <cellStyle name="Normal 10" xfId="744"/>
    <cellStyle name="Normal 11" xfId="211"/>
    <cellStyle name="Normal 11 2" xfId="622"/>
    <cellStyle name="Normal 12" xfId="785"/>
    <cellStyle name="Normal 12 2" xfId="829"/>
    <cellStyle name="Normal 12 2 2" xfId="1026"/>
    <cellStyle name="Normal 12 3" xfId="1069"/>
    <cellStyle name="Normal 13" xfId="802"/>
    <cellStyle name="Normal 13 2" xfId="830"/>
    <cellStyle name="Normal 13 2 2" xfId="1027"/>
    <cellStyle name="Normal 13 3" xfId="1005"/>
    <cellStyle name="Normal 14" xfId="818"/>
    <cellStyle name="Normal 14 2" xfId="1017"/>
    <cellStyle name="Normal 15" xfId="786"/>
    <cellStyle name="Normal 15 2" xfId="999"/>
    <cellStyle name="Normal 2" xfId="212"/>
    <cellStyle name="Normal 2 10" xfId="213"/>
    <cellStyle name="Normal 2 10 2" xfId="623"/>
    <cellStyle name="Normal 2 11" xfId="758"/>
    <cellStyle name="Normal 2 12" xfId="759"/>
    <cellStyle name="Normal 2 13" xfId="760"/>
    <cellStyle name="Normal 2 2" xfId="214"/>
    <cellStyle name="Normal 2 2 10" xfId="787"/>
    <cellStyle name="Normal 2 2 10 2" xfId="1000"/>
    <cellStyle name="Normal 2 2 2" xfId="215"/>
    <cellStyle name="Normal 2 2 2 2" xfId="625"/>
    <cellStyle name="Normal 2 2 2 3" xfId="788"/>
    <cellStyle name="Normal 2 2 2 4" xfId="789"/>
    <cellStyle name="Normal 2 2 2 5" xfId="790"/>
    <cellStyle name="Normal 2 2 3" xfId="624"/>
    <cellStyle name="Normal 2 2 4" xfId="791"/>
    <cellStyle name="Normal 2 2 5" xfId="792"/>
    <cellStyle name="Normal 2 2 6" xfId="793"/>
    <cellStyle name="Normal 2 2 7" xfId="794"/>
    <cellStyle name="Normal 2 2 8" xfId="795"/>
    <cellStyle name="Normal 2 2 8 2" xfId="1001"/>
    <cellStyle name="Normal 2 2 9" xfId="796"/>
    <cellStyle name="Normal 2 2 9 2" xfId="1002"/>
    <cellStyle name="Normal 2 3" xfId="279"/>
    <cellStyle name="Normal 2 3 2" xfId="797"/>
    <cellStyle name="Normal 2 4" xfId="441"/>
    <cellStyle name="Normal 2 5" xfId="761"/>
    <cellStyle name="Normal 2 5 2" xfId="991"/>
    <cellStyle name="Normal 2 6" xfId="762"/>
    <cellStyle name="Normal 2 6 2" xfId="992"/>
    <cellStyle name="Normal 2 7" xfId="763"/>
    <cellStyle name="Normal 2 7 2" xfId="993"/>
    <cellStyle name="Normal 2 8" xfId="216"/>
    <cellStyle name="Normal 2 8 2" xfId="626"/>
    <cellStyle name="Normal 2 9" xfId="764"/>
    <cellStyle name="Normal 2 9 2" xfId="994"/>
    <cellStyle name="Normal 2_Modulo Costos - Hcda Cachimbalito v3" xfId="217"/>
    <cellStyle name="Normal 3" xfId="218"/>
    <cellStyle name="Normal 3 10" xfId="765"/>
    <cellStyle name="Normal 3 11" xfId="848"/>
    <cellStyle name="Normal 3 2" xfId="273"/>
    <cellStyle name="Normal 3 2 2" xfId="219"/>
    <cellStyle name="Normal 3 2 2 2" xfId="628"/>
    <cellStyle name="Normal 3 2 3" xfId="670"/>
    <cellStyle name="Normal 3 2 3 2" xfId="745"/>
    <cellStyle name="Normal 3 2 3 2 2" xfId="813"/>
    <cellStyle name="Normal 3 2 3 2 2 2" xfId="1012"/>
    <cellStyle name="Normal 3 2 3 2 3" xfId="820"/>
    <cellStyle name="Normal 3 2 3 2 3 2" xfId="1018"/>
    <cellStyle name="Normal 3 2 3 2 4" xfId="984"/>
    <cellStyle name="Normal 3 2 3 3" xfId="810"/>
    <cellStyle name="Normal 3 2 3 3 2" xfId="1010"/>
    <cellStyle name="Normal 3 2 3 4" xfId="922"/>
    <cellStyle name="Normal 3 2 4" xfId="746"/>
    <cellStyle name="Normal 3 2 4 2" xfId="747"/>
    <cellStyle name="Normal 3 2 4 2 2" xfId="814"/>
    <cellStyle name="Normal 3 2 4 2 2 2" xfId="1013"/>
    <cellStyle name="Normal 3 2 4 2 3" xfId="821"/>
    <cellStyle name="Normal 3 2 4 2 3 2" xfId="1019"/>
    <cellStyle name="Normal 3 2 4 2 4" xfId="986"/>
    <cellStyle name="Normal 3 2 4 3" xfId="815"/>
    <cellStyle name="Normal 3 2 4 3 2" xfId="1014"/>
    <cellStyle name="Normal 3 2 4 4" xfId="985"/>
    <cellStyle name="Normal 3 2 5" xfId="854"/>
    <cellStyle name="Normal 3 3" xfId="220"/>
    <cellStyle name="Normal 3 4" xfId="275"/>
    <cellStyle name="Normal 3 5" xfId="627"/>
    <cellStyle name="Normal 3 5 2" xfId="916"/>
    <cellStyle name="Normal 3 6" xfId="732"/>
    <cellStyle name="Normal 3 6 2" xfId="733"/>
    <cellStyle name="Normal 3 6 2 2" xfId="980"/>
    <cellStyle name="Normal 3 6 3" xfId="799"/>
    <cellStyle name="Normal 3 6 3 2" xfId="1003"/>
    <cellStyle name="Normal 3 6 4" xfId="800"/>
    <cellStyle name="Normal 3 6 4 2" xfId="1004"/>
    <cellStyle name="Normal 3 6 5" xfId="811"/>
    <cellStyle name="Normal 3 6 5 2" xfId="1011"/>
    <cellStyle name="Normal 3 6 6" xfId="817"/>
    <cellStyle name="Normal 3 6 6 2" xfId="1016"/>
    <cellStyle name="Normal 3 6 7" xfId="979"/>
    <cellStyle name="Normal 3 6 8" xfId="1070"/>
    <cellStyle name="Normal 3 7" xfId="766"/>
    <cellStyle name="Normal 3 7 2" xfId="995"/>
    <cellStyle name="Normal 3 8" xfId="767"/>
    <cellStyle name="Normal 3 8 2" xfId="996"/>
    <cellStyle name="Normal 3 9" xfId="768"/>
    <cellStyle name="Normal 3 9 2" xfId="997"/>
    <cellStyle name="Normal 3_APU MAICAO" xfId="798"/>
    <cellStyle name="Normal 4" xfId="221"/>
    <cellStyle name="Normal 4 2" xfId="629"/>
    <cellStyle name="Normal 5" xfId="222"/>
    <cellStyle name="Normal 5 2" xfId="630"/>
    <cellStyle name="Normal 5 2 2" xfId="917"/>
    <cellStyle name="Normal 5 3" xfId="849"/>
    <cellStyle name="Normal 6" xfId="223"/>
    <cellStyle name="Normal 6 2" xfId="271"/>
    <cellStyle name="Normal 6 3" xfId="631"/>
    <cellStyle name="Normal 6 3 2" xfId="918"/>
    <cellStyle name="Normal 6 4" xfId="850"/>
    <cellStyle name="Normal 7" xfId="277"/>
    <cellStyle name="Normal 7 2" xfId="672"/>
    <cellStyle name="Normal 7 2 2" xfId="924"/>
    <cellStyle name="Normal 7 3" xfId="856"/>
    <cellStyle name="Normal 8" xfId="748"/>
    <cellStyle name="Normal 9" xfId="752"/>
    <cellStyle name="Normal 9 2" xfId="824"/>
    <cellStyle name="Normal 9 2 2" xfId="831"/>
    <cellStyle name="Normal 9 2 2 2" xfId="1028"/>
    <cellStyle name="Normal 9 2 3" xfId="1021"/>
    <cellStyle name="Normal 9 3" xfId="988"/>
    <cellStyle name="Notas 2" xfId="224"/>
    <cellStyle name="Notas 3" xfId="442"/>
    <cellStyle name="Notas 3 2" xfId="884"/>
    <cellStyle name="Notas 3 3" xfId="838"/>
    <cellStyle name="Notas 4" xfId="443"/>
    <cellStyle name="Notas 4 2" xfId="885"/>
    <cellStyle name="Notas 4 3" xfId="837"/>
    <cellStyle name="Notas 5" xfId="444"/>
    <cellStyle name="Notas 5 2" xfId="886"/>
    <cellStyle name="Notas 5 3" xfId="873"/>
    <cellStyle name="Notas 6" xfId="445"/>
    <cellStyle name="Notas 6 2" xfId="887"/>
    <cellStyle name="Notas 6 3" xfId="872"/>
    <cellStyle name="Note" xfId="225"/>
    <cellStyle name="Note 2" xfId="851"/>
    <cellStyle name="Note 3" xfId="847"/>
    <cellStyle name="Output" xfId="226"/>
    <cellStyle name="Output 2" xfId="852"/>
    <cellStyle name="Output 3" xfId="915"/>
    <cellStyle name="Porcentaje 2" xfId="227"/>
    <cellStyle name="Porcentaje 2 2" xfId="632"/>
    <cellStyle name="Porcentaje 3" xfId="228"/>
    <cellStyle name="Porcentaje 4" xfId="229"/>
    <cellStyle name="Porcentaje 4 2" xfId="633"/>
    <cellStyle name="Porcentaje 5" xfId="230"/>
    <cellStyle name="Porcentaje 5 2" xfId="634"/>
    <cellStyle name="Porcentaje 6" xfId="231"/>
    <cellStyle name="Porcentaje 6 2" xfId="635"/>
    <cellStyle name="Porcentaje 6 2 2" xfId="919"/>
    <cellStyle name="Porcentaje 6 3" xfId="853"/>
    <cellStyle name="Porcentual 10" xfId="232"/>
    <cellStyle name="Porcentual 10 2" xfId="636"/>
    <cellStyle name="Porcentual 11" xfId="749"/>
    <cellStyle name="Porcentual 12" xfId="754"/>
    <cellStyle name="Porcentual 12 2" xfId="990"/>
    <cellStyle name="Porcentual 2" xfId="233"/>
    <cellStyle name="Porcentual 2 2" xfId="234"/>
    <cellStyle name="Porcentual 2 2 2" xfId="638"/>
    <cellStyle name="Porcentual 2 3" xfId="637"/>
    <cellStyle name="Porcentual 2 4" xfId="769"/>
    <cellStyle name="Porcentual 2 5" xfId="770"/>
    <cellStyle name="Porcentual 3" xfId="235"/>
    <cellStyle name="Porcentual 3 10" xfId="236"/>
    <cellStyle name="Porcentual 3 10 2" xfId="639"/>
    <cellStyle name="Porcentual 3 11" xfId="237"/>
    <cellStyle name="Porcentual 3 11 2" xfId="640"/>
    <cellStyle name="Porcentual 3 12" xfId="238"/>
    <cellStyle name="Porcentual 3 12 2" xfId="641"/>
    <cellStyle name="Porcentual 3 13" xfId="239"/>
    <cellStyle name="Porcentual 3 13 2" xfId="642"/>
    <cellStyle name="Porcentual 3 14" xfId="240"/>
    <cellStyle name="Porcentual 3 14 2" xfId="643"/>
    <cellStyle name="Porcentual 3 15" xfId="241"/>
    <cellStyle name="Porcentual 3 15 2" xfId="644"/>
    <cellStyle name="Porcentual 3 16" xfId="242"/>
    <cellStyle name="Porcentual 3 16 2" xfId="645"/>
    <cellStyle name="Porcentual 3 17" xfId="243"/>
    <cellStyle name="Porcentual 3 17 2" xfId="646"/>
    <cellStyle name="Porcentual 3 18" xfId="244"/>
    <cellStyle name="Porcentual 3 18 2" xfId="647"/>
    <cellStyle name="Porcentual 3 19" xfId="274"/>
    <cellStyle name="Porcentual 3 2" xfId="245"/>
    <cellStyle name="Porcentual 3 2 2" xfId="487"/>
    <cellStyle name="Porcentual 3 3" xfId="246"/>
    <cellStyle name="Porcentual 3 3 2" xfId="648"/>
    <cellStyle name="Porcentual 3 4" xfId="247"/>
    <cellStyle name="Porcentual 3 4 2" xfId="649"/>
    <cellStyle name="Porcentual 3 5" xfId="248"/>
    <cellStyle name="Porcentual 3 5 2" xfId="650"/>
    <cellStyle name="Porcentual 3 6" xfId="249"/>
    <cellStyle name="Porcentual 3 6 2" xfId="651"/>
    <cellStyle name="Porcentual 3 7" xfId="250"/>
    <cellStyle name="Porcentual 3 7 2" xfId="652"/>
    <cellStyle name="Porcentual 3 8" xfId="251"/>
    <cellStyle name="Porcentual 3 8 2" xfId="653"/>
    <cellStyle name="Porcentual 3 9" xfId="252"/>
    <cellStyle name="Porcentual 3 9 2" xfId="654"/>
    <cellStyle name="Porcentual 4" xfId="253"/>
    <cellStyle name="Porcentual 4 2" xfId="254"/>
    <cellStyle name="Porcentual 4 2 2" xfId="656"/>
    <cellStyle name="Porcentual 4 3" xfId="655"/>
    <cellStyle name="Porcentual 5" xfId="255"/>
    <cellStyle name="Porcentual 5 2" xfId="256"/>
    <cellStyle name="Porcentual 5 2 2" xfId="658"/>
    <cellStyle name="Porcentual 5 3" xfId="257"/>
    <cellStyle name="Porcentual 5 3 2" xfId="659"/>
    <cellStyle name="Porcentual 5 4" xfId="657"/>
    <cellStyle name="Porcentual 6" xfId="258"/>
    <cellStyle name="Porcentual 6 2" xfId="259"/>
    <cellStyle name="Porcentual 6 2 2" xfId="661"/>
    <cellStyle name="Porcentual 6 3" xfId="660"/>
    <cellStyle name="Porcentual 7" xfId="260"/>
    <cellStyle name="Porcentual 7 2" xfId="261"/>
    <cellStyle name="Porcentual 7 2 2" xfId="262"/>
    <cellStyle name="Porcentual 7 2 2 2" xfId="664"/>
    <cellStyle name="Porcentual 7 2 3" xfId="663"/>
    <cellStyle name="Porcentual 7 3" xfId="662"/>
    <cellStyle name="Porcentual 8" xfId="263"/>
    <cellStyle name="Porcentual 8 2" xfId="665"/>
    <cellStyle name="Porcentual 9" xfId="264"/>
    <cellStyle name="Porcentual 9 2" xfId="265"/>
    <cellStyle name="Porcentual 9 2 2" xfId="667"/>
    <cellStyle name="Porcentual 9 3" xfId="666"/>
    <cellStyle name="Punto0" xfId="266"/>
    <cellStyle name="Salida 2" xfId="446"/>
    <cellStyle name="Salida 2 2" xfId="888"/>
    <cellStyle name="Salida 2 3" xfId="871"/>
    <cellStyle name="Salida 3" xfId="447"/>
    <cellStyle name="Salida 3 2" xfId="889"/>
    <cellStyle name="Salida 3 3" xfId="870"/>
    <cellStyle name="Salida 4" xfId="448"/>
    <cellStyle name="Salida 4 2" xfId="890"/>
    <cellStyle name="Salida 4 3" xfId="869"/>
    <cellStyle name="Salida 5" xfId="449"/>
    <cellStyle name="Salida 5 2" xfId="891"/>
    <cellStyle name="Salida 5 3" xfId="982"/>
    <cellStyle name="Salida 6" xfId="450"/>
    <cellStyle name="Salida 6 2" xfId="892"/>
    <cellStyle name="Salida 6 3" xfId="981"/>
    <cellStyle name="Texto de advertencia 2" xfId="451"/>
    <cellStyle name="Texto de advertencia 3" xfId="452"/>
    <cellStyle name="Texto de advertencia 4" xfId="453"/>
    <cellStyle name="Texto de advertencia 5" xfId="454"/>
    <cellStyle name="Texto de advertencia 6" xfId="455"/>
    <cellStyle name="Texto explicativo 2" xfId="456"/>
    <cellStyle name="Texto explicativo 3" xfId="457"/>
    <cellStyle name="Texto explicativo 4" xfId="458"/>
    <cellStyle name="Texto explicativo 5" xfId="459"/>
    <cellStyle name="Texto explicativo 6" xfId="460"/>
    <cellStyle name="Title" xfId="267"/>
    <cellStyle name="Título 1 2" xfId="461"/>
    <cellStyle name="Título 1 3" xfId="462"/>
    <cellStyle name="Título 1 4" xfId="463"/>
    <cellStyle name="Título 1 5" xfId="464"/>
    <cellStyle name="Título 1 6" xfId="465"/>
    <cellStyle name="Título 2 2" xfId="466"/>
    <cellStyle name="Título 2 3" xfId="467"/>
    <cellStyle name="Título 2 4" xfId="468"/>
    <cellStyle name="Título 2 5" xfId="469"/>
    <cellStyle name="Título 2 6" xfId="470"/>
    <cellStyle name="Título 3 2" xfId="471"/>
    <cellStyle name="Título 3 3" xfId="472"/>
    <cellStyle name="Título 3 4" xfId="473"/>
    <cellStyle name="Título 3 5" xfId="474"/>
    <cellStyle name="Título 3 6" xfId="475"/>
    <cellStyle name="Título 4" xfId="476"/>
    <cellStyle name="Título 5" xfId="477"/>
    <cellStyle name="Título 6" xfId="478"/>
    <cellStyle name="Título 7" xfId="479"/>
    <cellStyle name="Título 8" xfId="480"/>
    <cellStyle name="Título de hoja" xfId="268"/>
    <cellStyle name="Total 2" xfId="481"/>
    <cellStyle name="Total 2 2" xfId="894"/>
    <cellStyle name="Total 2 3" xfId="836"/>
    <cellStyle name="Total 3" xfId="482"/>
    <cellStyle name="Total 3 2" xfId="895"/>
    <cellStyle name="Total 3 3" xfId="905"/>
    <cellStyle name="Total 4" xfId="483"/>
    <cellStyle name="Total 4 2" xfId="896"/>
    <cellStyle name="Total 4 3" xfId="835"/>
    <cellStyle name="Total 5" xfId="484"/>
    <cellStyle name="Total 5 2" xfId="897"/>
    <cellStyle name="Total 5 3" xfId="904"/>
    <cellStyle name="Total 6" xfId="485"/>
    <cellStyle name="Total 6 2" xfId="898"/>
    <cellStyle name="Total 6 3" xfId="834"/>
    <cellStyle name="Warning Text" xfId="269"/>
  </cellStyles>
  <dxfs count="0"/>
  <tableStyles count="0" defaultTableStyle="TableStyleMedium9" defaultPivotStyle="PivotStyleLight16"/>
  <colors>
    <mruColors>
      <color rgb="FFBBE1C7"/>
      <color rgb="FFBD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9" Type="http://schemas.openxmlformats.org/officeDocument/2006/relationships/externalLink" Target="externalLinks/externalLink14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9.xml"/><Relationship Id="rId42" Type="http://schemas.openxmlformats.org/officeDocument/2006/relationships/externalLink" Target="externalLinks/externalLink17.xml"/><Relationship Id="rId47" Type="http://schemas.openxmlformats.org/officeDocument/2006/relationships/externalLink" Target="externalLinks/externalLink22.xml"/><Relationship Id="rId50" Type="http://schemas.openxmlformats.org/officeDocument/2006/relationships/externalLink" Target="externalLinks/externalLink25.xml"/><Relationship Id="rId55" Type="http://schemas.openxmlformats.org/officeDocument/2006/relationships/externalLink" Target="externalLinks/externalLink30.xml"/><Relationship Id="rId63" Type="http://schemas.openxmlformats.org/officeDocument/2006/relationships/externalLink" Target="externalLinks/externalLink38.xml"/><Relationship Id="rId68" Type="http://schemas.openxmlformats.org/officeDocument/2006/relationships/externalLink" Target="externalLinks/externalLink43.xml"/><Relationship Id="rId76" Type="http://schemas.openxmlformats.org/officeDocument/2006/relationships/externalLink" Target="externalLinks/externalLink51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4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7.xml"/><Relationship Id="rId37" Type="http://schemas.openxmlformats.org/officeDocument/2006/relationships/externalLink" Target="externalLinks/externalLink12.xml"/><Relationship Id="rId40" Type="http://schemas.openxmlformats.org/officeDocument/2006/relationships/externalLink" Target="externalLinks/externalLink15.xml"/><Relationship Id="rId45" Type="http://schemas.openxmlformats.org/officeDocument/2006/relationships/externalLink" Target="externalLinks/externalLink20.xml"/><Relationship Id="rId53" Type="http://schemas.openxmlformats.org/officeDocument/2006/relationships/externalLink" Target="externalLinks/externalLink28.xml"/><Relationship Id="rId58" Type="http://schemas.openxmlformats.org/officeDocument/2006/relationships/externalLink" Target="externalLinks/externalLink33.xml"/><Relationship Id="rId66" Type="http://schemas.openxmlformats.org/officeDocument/2006/relationships/externalLink" Target="externalLinks/externalLink41.xml"/><Relationship Id="rId74" Type="http://schemas.openxmlformats.org/officeDocument/2006/relationships/externalLink" Target="externalLinks/externalLink49.xml"/><Relationship Id="rId79" Type="http://schemas.openxmlformats.org/officeDocument/2006/relationships/externalLink" Target="externalLinks/externalLink54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6.xml"/><Relationship Id="rId82" Type="http://schemas.openxmlformats.org/officeDocument/2006/relationships/externalLink" Target="externalLinks/externalLink57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externalLink" Target="externalLinks/externalLink10.xml"/><Relationship Id="rId43" Type="http://schemas.openxmlformats.org/officeDocument/2006/relationships/externalLink" Target="externalLinks/externalLink18.xml"/><Relationship Id="rId48" Type="http://schemas.openxmlformats.org/officeDocument/2006/relationships/externalLink" Target="externalLinks/externalLink23.xml"/><Relationship Id="rId56" Type="http://schemas.openxmlformats.org/officeDocument/2006/relationships/externalLink" Target="externalLinks/externalLink31.xml"/><Relationship Id="rId64" Type="http://schemas.openxmlformats.org/officeDocument/2006/relationships/externalLink" Target="externalLinks/externalLink39.xml"/><Relationship Id="rId69" Type="http://schemas.openxmlformats.org/officeDocument/2006/relationships/externalLink" Target="externalLinks/externalLink44.xml"/><Relationship Id="rId77" Type="http://schemas.openxmlformats.org/officeDocument/2006/relationships/externalLink" Target="externalLinks/externalLink52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6.xml"/><Relationship Id="rId72" Type="http://schemas.openxmlformats.org/officeDocument/2006/relationships/externalLink" Target="externalLinks/externalLink47.xml"/><Relationship Id="rId80" Type="http://schemas.openxmlformats.org/officeDocument/2006/relationships/externalLink" Target="externalLinks/externalLink55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8.xml"/><Relationship Id="rId38" Type="http://schemas.openxmlformats.org/officeDocument/2006/relationships/externalLink" Target="externalLinks/externalLink13.xml"/><Relationship Id="rId46" Type="http://schemas.openxmlformats.org/officeDocument/2006/relationships/externalLink" Target="externalLinks/externalLink21.xml"/><Relationship Id="rId59" Type="http://schemas.openxmlformats.org/officeDocument/2006/relationships/externalLink" Target="externalLinks/externalLink34.xml"/><Relationship Id="rId67" Type="http://schemas.openxmlformats.org/officeDocument/2006/relationships/externalLink" Target="externalLinks/externalLink42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6.xml"/><Relationship Id="rId54" Type="http://schemas.openxmlformats.org/officeDocument/2006/relationships/externalLink" Target="externalLinks/externalLink29.xml"/><Relationship Id="rId62" Type="http://schemas.openxmlformats.org/officeDocument/2006/relationships/externalLink" Target="externalLinks/externalLink37.xml"/><Relationship Id="rId70" Type="http://schemas.openxmlformats.org/officeDocument/2006/relationships/externalLink" Target="externalLinks/externalLink45.xml"/><Relationship Id="rId75" Type="http://schemas.openxmlformats.org/officeDocument/2006/relationships/externalLink" Target="externalLinks/externalLink50.xml"/><Relationship Id="rId83" Type="http://schemas.openxmlformats.org/officeDocument/2006/relationships/externalLink" Target="externalLinks/externalLink5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externalLink" Target="externalLinks/externalLink11.xml"/><Relationship Id="rId49" Type="http://schemas.openxmlformats.org/officeDocument/2006/relationships/externalLink" Target="externalLinks/externalLink24.xml"/><Relationship Id="rId57" Type="http://schemas.openxmlformats.org/officeDocument/2006/relationships/externalLink" Target="externalLinks/externalLink32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6.xml"/><Relationship Id="rId44" Type="http://schemas.openxmlformats.org/officeDocument/2006/relationships/externalLink" Target="externalLinks/externalLink19.xml"/><Relationship Id="rId52" Type="http://schemas.openxmlformats.org/officeDocument/2006/relationships/externalLink" Target="externalLinks/externalLink27.xml"/><Relationship Id="rId60" Type="http://schemas.openxmlformats.org/officeDocument/2006/relationships/externalLink" Target="externalLinks/externalLink35.xml"/><Relationship Id="rId65" Type="http://schemas.openxmlformats.org/officeDocument/2006/relationships/externalLink" Target="externalLinks/externalLink40.xml"/><Relationship Id="rId73" Type="http://schemas.openxmlformats.org/officeDocument/2006/relationships/externalLink" Target="externalLinks/externalLink48.xml"/><Relationship Id="rId78" Type="http://schemas.openxmlformats.org/officeDocument/2006/relationships/externalLink" Target="externalLinks/externalLink53.xml"/><Relationship Id="rId81" Type="http://schemas.openxmlformats.org/officeDocument/2006/relationships/externalLink" Target="externalLinks/externalLink56.xml"/><Relationship Id="rId86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1</xdr:col>
      <xdr:colOff>647700</xdr:colOff>
      <xdr:row>3</xdr:row>
      <xdr:rowOff>161925</xdr:rowOff>
    </xdr:to>
    <xdr:pic>
      <xdr:nvPicPr>
        <xdr:cNvPr id="2" name="Picture 2" descr="ASSA OPCIONES 2 copia FINAL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1620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748676</xdr:colOff>
      <xdr:row>3</xdr:row>
      <xdr:rowOff>126284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1808" r="55055" b="14745"/>
        <a:stretch>
          <a:fillRect/>
        </a:stretch>
      </xdr:blipFill>
      <xdr:spPr bwMode="auto">
        <a:xfrm>
          <a:off x="0" y="0"/>
          <a:ext cx="2386976" cy="697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1188450</xdr:colOff>
      <xdr:row>3</xdr:row>
      <xdr:rowOff>149732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1808" r="55055" b="14745"/>
        <a:stretch>
          <a:fillRect/>
        </a:stretch>
      </xdr:blipFill>
      <xdr:spPr bwMode="auto">
        <a:xfrm>
          <a:off x="0" y="0"/>
          <a:ext cx="2502900" cy="721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242095</xdr:colOff>
      <xdr:row>0</xdr:row>
      <xdr:rowOff>35718</xdr:rowOff>
    </xdr:from>
    <xdr:to>
      <xdr:col>2</xdr:col>
      <xdr:colOff>446485</xdr:colOff>
      <xdr:row>2</xdr:row>
      <xdr:rowOff>243645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1808" r="55055" b="14745"/>
        <a:stretch>
          <a:fillRect/>
        </a:stretch>
      </xdr:blipFill>
      <xdr:spPr bwMode="auto">
        <a:xfrm>
          <a:off x="242095" y="35718"/>
          <a:ext cx="2385615" cy="684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1</xdr:col>
      <xdr:colOff>647700</xdr:colOff>
      <xdr:row>3</xdr:row>
      <xdr:rowOff>161925</xdr:rowOff>
    </xdr:to>
    <xdr:pic>
      <xdr:nvPicPr>
        <xdr:cNvPr id="2" name="Picture 2" descr="ASSA OPCIONES 2 copia FINAL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1620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1</xdr:col>
      <xdr:colOff>647700</xdr:colOff>
      <xdr:row>3</xdr:row>
      <xdr:rowOff>161925</xdr:rowOff>
    </xdr:to>
    <xdr:pic>
      <xdr:nvPicPr>
        <xdr:cNvPr id="2" name="Picture 2" descr="ASSA OPCIONES 2 copia FINAL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1620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1</xdr:col>
      <xdr:colOff>647700</xdr:colOff>
      <xdr:row>3</xdr:row>
      <xdr:rowOff>161925</xdr:rowOff>
    </xdr:to>
    <xdr:pic>
      <xdr:nvPicPr>
        <xdr:cNvPr id="2" name="Picture 2" descr="ASSA OPCIONES 2 copia FINAL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1620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1</xdr:col>
      <xdr:colOff>647700</xdr:colOff>
      <xdr:row>3</xdr:row>
      <xdr:rowOff>161925</xdr:rowOff>
    </xdr:to>
    <xdr:pic>
      <xdr:nvPicPr>
        <xdr:cNvPr id="2" name="Picture 2" descr="ASSA OPCIONES 2 copia FINAL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1620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1</xdr:col>
      <xdr:colOff>647700</xdr:colOff>
      <xdr:row>3</xdr:row>
      <xdr:rowOff>161925</xdr:rowOff>
    </xdr:to>
    <xdr:pic>
      <xdr:nvPicPr>
        <xdr:cNvPr id="2" name="Picture 2" descr="ASSA OPCIONES 2 copia FINAL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1620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1</xdr:col>
      <xdr:colOff>647700</xdr:colOff>
      <xdr:row>3</xdr:row>
      <xdr:rowOff>161925</xdr:rowOff>
    </xdr:to>
    <xdr:pic>
      <xdr:nvPicPr>
        <xdr:cNvPr id="2" name="Picture 2" descr="ASSA OPCIONES 2 copia FINAL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1620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1</xdr:col>
      <xdr:colOff>647700</xdr:colOff>
      <xdr:row>3</xdr:row>
      <xdr:rowOff>161925</xdr:rowOff>
    </xdr:to>
    <xdr:pic>
      <xdr:nvPicPr>
        <xdr:cNvPr id="2" name="Picture 2" descr="ASSA OPCIONES 2 copia FINAL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1620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19050</xdr:rowOff>
    </xdr:from>
    <xdr:to>
      <xdr:col>1</xdr:col>
      <xdr:colOff>1066800</xdr:colOff>
      <xdr:row>7</xdr:row>
      <xdr:rowOff>0</xdr:rowOff>
    </xdr:to>
    <xdr:pic>
      <xdr:nvPicPr>
        <xdr:cNvPr id="2" name="1 Imagen" descr="Logo ASA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209550"/>
          <a:ext cx="15049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19050</xdr:rowOff>
    </xdr:from>
    <xdr:to>
      <xdr:col>1</xdr:col>
      <xdr:colOff>1238250</xdr:colOff>
      <xdr:row>7</xdr:row>
      <xdr:rowOff>0</xdr:rowOff>
    </xdr:to>
    <xdr:pic>
      <xdr:nvPicPr>
        <xdr:cNvPr id="2" name="1 Imagen" descr="Logo ASA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209550"/>
          <a:ext cx="15049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1</xdr:col>
      <xdr:colOff>647700</xdr:colOff>
      <xdr:row>3</xdr:row>
      <xdr:rowOff>161925</xdr:rowOff>
    </xdr:to>
    <xdr:pic>
      <xdr:nvPicPr>
        <xdr:cNvPr id="2" name="Picture 2" descr="ASSA OPCIONES 2 copia FINAL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1620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FRAGOZO/Downloads/OLGA/Plan%20de%20choque%20Acueducto%20Caucasia/Documents%20and%20Settings/Katty/Mis%20documentos/FREDONIA/presupuesto%20PMAA/A.P.U%20ACUEDUCTO%20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OLK13B/F-BAM-002-1%20Actualizacion%20codigos%20de%20materi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F-BAM-002-1%20Actualizacion%20codigos%20de%20materi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temporales%20de%20Internet/OLK13B/F-BAM-002-1%20Actualizacion%20codigos%20de%20materi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figuraci&#243;n%20local/Archivos%20temporales%20de%20Internet/OLK13B/F-BAM-002-1%20Actualizacion%20codigos%20de%20materi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am021/Configuraci&#243;n%20local/Archivos%20temporales%20de%20Internet/OLK13B/F-BAM-002-1%20Actualizacion%20codigos%20de%20materi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7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Modelaci_nSincelejo_24_06_06_Final_Met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PRE-ptto/Modelaci_nSincelejo_24_06_06_Final_Meta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Pre-pre%20pliego/Prepliego/PRE-ptto/Modelaci_nSincelejo_24_06_06_Final_Meta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TURNOS%20ABASTECIMIENTO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FRAGOZO/Downloads/Uttecnico1/Documents%20and%20Settings/USUARIO/Mis%20documentos/Riohacha/Riohacha%204%20(10-02-09)/PRESUP%20ESPEC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A&#209;O%202004/TURNOS%20ABASTECIMIENTO%2020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ADESA/INFORMES%20A&#209;O%202004/TURNOS%20ABASTECIMIENTO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VICTORLOP/INFORMES%20ADESA/INFORMES%20A&#209;O%202004/TURNOS%20ABASTECIMIENTO%2020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AContreras/TRANS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M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%20COSTOS%20SINCELEJO/CM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AS/E%20COSTOS%20SINCELEJO/CM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AGUALY/BASES%20DATOS/TARIFAS/E%20COSTOS%20SINCELEJO/CM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OLK5/ACT%20FIJ%20%20con%20Ajustes%20por%20inflaci&#243;n%20%202003...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ttecnico1\Users\hp\Downloads\Documents\PROYECTO%20PLAN%20DEPARTAMENTAL%20DE%20AGUA_08-NOV-2010\PRESUP_RIOHACHA%20Y%20MAICAO\Comuna%2010\Impulsion%20E5%20Y%20E6\PAOI%202009\PAOI%202009%20P.%20ALCANTARILLAD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ACT%20FIJ%20%20con%20Ajustes%20por%20inflaci&#243;n%20%202003...20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temporales%20de%20Internet/OLK5/ACT%20FIJ%20%20con%20Ajustes%20por%20inflaci&#243;n%20%202003...20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figuraci&#243;n%20local/Archivos%20temporales%20de%20Internet/OLK5/ACT%20FIJ%20%20con%20Ajustes%20por%20inflaci&#243;n%20%202003...200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AMELSAN/Configuraci&#243;n%20local/Archivos%20temporales%20de%20Internet/OLK5/ACT%20FIJ%20%20con%20Ajustes%20por%20inflaci&#243;n%20%202003...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FRAGOZO/Downloads/Equipo01/r_catalina/Documents%20and%20Settings/Katty/Mis%20documentos/FREDONIA/presupuesto%20PMAA/A.P.U%20ACUEDUCTO%20200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rebombeo\publica_rebombeo\GERENCIA%20DE%20PROYECTOS\3%20VALORACION%20DE%20ACTIVOS\1%20SINCELEJO%2014%20ABRIL%20REV\Partidimetro%20Actualizado%20ADES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quipo01\r_catalina\Documents%20and%20Settings\Olga%20Muriel\Mis%20documentos\PMAAFREDONIA\PMAA\DISE&#209;O\PRESUPUESTOS\Presupuesto%20Acueducto\Presupuesto%20-DISE&#209;OS\Dise&#241;o%20caramant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va/RFRAGOZO/Downloads/OLGA/Plan%20de%20choque%20Acueducto%20Caucasia/Documents%20and%20Settings/Katty/Mis%20documentos/FREDONIA/presupuesto%20PMAA/A.P.U%20ACUEDUCTO%20200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RFRAGOZO/Downloads/Sanearpc8/d/PROYECTOS/CORANTIOQUIA/Tarso/3.%20DISE&#209;O/ACUEDUCTO/cantidades%20de%20obra%20act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RFRAGOZO/Downloads/Sanear14/d/PROYECTOS/GUAJIRA/PROYECTOS/EL%20MOLINO/02%20FASE%20ANTEPROYECTO/MOLINO_AL_D_IN_02_GEN_A%20X%20Alcant(Antep)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ttecnico1\Users\Luis%20A%20Diaz\AppData\Local\Microsoft\Windows\Temporary%20Internet%20Files\Content.Outlook\2BYSFU06\PAOI%202009\PAOI%202009%20P.%20ALCANTARILLAD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S%20MAESTROS/VILLANUEVA/VILLANUEVA%20ALCANTARILLADO/DISE&#209;O/DISE&#209;O,%20INFORME%20Y%20ANEXOS/VNUEVA_AL_D_IN_03%20A%202%20Dise&#241;o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cadores%20Corporativos%202005%20Sincelejo%2009-05%20Escenario%20Re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%2024%20HORAS%20SINCELEJO/Indicadores%20Corporativos%202005%20Sincelejo%2009-05%20Escenario%20Re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VICTORLOP/PROYECTOS/PROYECTO%2024%20HORAS%20SINCELEJO/Indicadores%20Corporativos%202005%20Sincelejo%2009-05%20Escenario%20Re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RFRAGOZO/Downloads/Sanear16/d/PROYECTOS/Segovia1/ANTEPROYECTO/Anclajes-segovia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rebombeo\publica_rebombeo\INTERVENTORIA\PROYECTO%20POZOS%2010000%20MILLONES\Ficha%20EBI-Campo%20Pozos%20y%20Obras%20Anexas\METODOLO1\Usuario\Nuevo%20Campo%20de%20Pozos%20y%20Obras%20Anexas\PE_0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PROYECTOS/PROYECTOS/2014/ACUEDUCTO/SISTEMA%20RESPALDO%20ACUEDUCTO/LISTA%20DE%20CHEQUEO%20MVCT/1.%20PRESUPUESTOS%20SISTEMA%20RESPALDO/2.%20PRESUPUESTO%20L&#205;NEA%20DE%20IMPULSI&#211;N/L.I%20SENA/1.%20PRESUPUESTO/PRESUPUESTO%20APU's/L.I.%20-%20SENA%20Y%20BATALL&#211;N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S/2014/ACUEDUCTO/SISTEMA%20RESPALDO%20ACUEDUCTO/SISTEMA%20RESPALDO%20SENA%20Y%20BATALLON/0.%20PRESUPUESTO%20GENERAL%20SENA%20Y%20BATALLON/1.%20PRESUPUESTO/APU's/RESPALDO%20L.I.%20-%20SENA%20Y%20BATALL&#211;N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va/3.%20PROYECTOS/PROYECTOS/2014/ACUEDUCTO/SISTEMA%20RESPALDO%20ACUEDUCTO/LISTA%20DE%20CHEQUEO%20MVCT/1.%20PRESUPUESTOS%20SISTEMA%20RESPALDO/1.%20PRESUPUESTO%20GENERAL/COMUNA%2010/Presupuesto%20COM%2010%202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Rodriguez/Dropbox/Riohacha/AGOSTO%2029/v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LKF/Revisi&#243;n%20textos%20Tuberia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PROYECTOS/PROYECTOS/2014/ACUEDUCTO/SISTEMA%20RESPALDO%20ACUEDUCTO/LISTA%20DE%20CHEQUEO%20MVCT/1.%20PRESUPUESTOS%20SISTEMA%20RESPALDO/3.%20INSTALACIONES%20F&#205;SICAS/COMUNA%2010/CONST%20CASETA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va/3.%20PROYECTOS/PROYECTOS/2014/ACUEDUCTO/SISTEMA%20RESPALDO%20ACUEDUCTO/L.%20C.%20SISTEMA%20RESPALDO%20MVCT/SISTEMA%20DE%20RESPALDO%20L.C.%2006%20MARZO%202015/1.8%20Anexo%208/3.%20INSTALACIONES%20F&#205;SICAS/SENA/CERRAMIENTO%20POZO%20BOMBEO%201%20SENA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PROYECTOS/PROYECTOS/2014/ACUEDUCTO/SISTEMA%20RESPALDO%20ACUEDUCTO/LISTA%20DE%20CHEQUEO%20MVCT/1.%20PRESUPUESTOS%20SISTEMA%20RESPALDO/3.%20INSTALACIONES%20F&#205;SICAS/SENA/CONST%20CASETA%20OPERACIONES%20POZO%20N&#176;2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va/3.%20PROYECTOS/PROYECTOS/2014/ACUEDUCTO/SISTEMA%20RESPALDO%20ACUEDUCTO/L.%20C.%20SISTEMA%20RESPALDO%20MVCT/SISTEMA%20DE%20RESPALDO%20L.C.%2006%20MARZO%202015/1.8%20Anexo%208/3.%20INSTALACIONES%20F&#205;SICAS/SENA/CERRAMIENTO%20POZO%20BOMBEO%202%20BATALL&#211;N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va/3.%20PROYECTOS/PROYECTOS/2014/ACUEDUCTO/SISTEMA%20RESPALDO%20ACUEDUCTO/L.%20C.%20SISTEMA%20RESPALDO%20MVCT/FASE%201%20SENA%20MVCT/4.%20INSTALACIONES%20%20EL&#201;CTRICAS/SENA-BATALL&#211;N/ELECTRICA%20SEN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va/3.%20PROYECTOS/PROYECTOS/2014/ACUEDUCTO/SISTEMA%20RESPALDO%20ACUEDUCTO/LISTA%20DE%20CHEQUEO%20MVCT/SISTEMA%20DE%20RESPALDO%20L.C.%2019%20ENERO%202015/9.%20Anexo%20N&#176;%209/4.%20INSTALACIONES%20%20EL&#201;CTRICAS/SENA-BATALL&#211;N/ELECTRICA%20BATALLO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ONILLA/Desktop/SENA/PTAP%20SENA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ONILLA/Desktop/SENA/EQUIP%20POZO%201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va/3.%20PROYECTOS/PROYECTOS/2014/ACUEDUCTO/SISTEMA%20RESPALDO%20ACUEDUCTO/L.%20C.%20SISTEMA%20RESPALDO%20MVCT/SISTEMA%20DE%20RESPALDO%20L.C.%2006%20MARZO%202015/Anexo%206/1.%20PRESUPUESTO%20GENERAL%20u/COMUNA%2010/Presupuesto%20COM%2010%2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visi&#243;n%20textos%20Tuberia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temporales%20de%20Internet/OLKF/Revisi&#243;n%20textos%20Tuberia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figuraci&#243;n%20local/Archivos%20temporales%20de%20Internet/OLKF/Revisi&#243;n%20textos%20Tuberia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t501.NTDOMINIO/Configuraci&#243;n%20local/Archivos%20temporales%20de%20Internet/OLKF/Revisi&#243;n%20textos%20Tuberia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U PVC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ormulario"/>
      <sheetName val="Motoreductor"/>
      <sheetName val="Motores"/>
      <sheetName val="Tubería"/>
      <sheetName val="Valvulas"/>
      <sheetName val="Centros y Almacenes"/>
      <sheetName val="Unidades"/>
      <sheetName val="Tipos de material"/>
      <sheetName val="Grupos de Artículos"/>
      <sheetName val="Grupo Compras"/>
      <sheetName val="IVA"/>
      <sheetName val="Categ Val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io"/>
      <sheetName val="Motoreductor"/>
      <sheetName val="Motores"/>
      <sheetName val="Tubería"/>
      <sheetName val="Valvulas"/>
      <sheetName val="Centros y Almacenes"/>
      <sheetName val="Unidades"/>
      <sheetName val="Tipos de material"/>
      <sheetName val="Grupos de Artículos"/>
      <sheetName val="Grupo Compras"/>
      <sheetName val="IVA"/>
      <sheetName val="Categ Val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rmulario"/>
      <sheetName val="Motoreductor"/>
      <sheetName val="Motores"/>
      <sheetName val="Tubería"/>
      <sheetName val="Valvulas"/>
      <sheetName val="Centros y Almacenes"/>
      <sheetName val="Unidades"/>
      <sheetName val="Tipos de material"/>
      <sheetName val="Grupos de Artículos"/>
      <sheetName val="Grupo Compras"/>
      <sheetName val="IVA"/>
      <sheetName val="Categ Val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ormulario"/>
      <sheetName val="Motoreductor"/>
      <sheetName val="Motores"/>
      <sheetName val="Tubería"/>
      <sheetName val="Valvulas"/>
      <sheetName val="Centros y Almacenes"/>
      <sheetName val="Unidades"/>
      <sheetName val="Tipos de material"/>
      <sheetName val="Grupos de Artículos"/>
      <sheetName val="Grupo Compras"/>
      <sheetName val="IVA"/>
      <sheetName val="Categ Val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ormulario"/>
      <sheetName val="Motoreductor"/>
      <sheetName val="Motores"/>
      <sheetName val="Tubería"/>
      <sheetName val="Valvulas"/>
      <sheetName val="Centros y Almacenes"/>
      <sheetName val="Unidades"/>
      <sheetName val="Tipos de material"/>
      <sheetName val="Grupos de Artículos"/>
      <sheetName val="Grupo Compras"/>
      <sheetName val="IVA"/>
      <sheetName val="Categ Val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2"/>
      <sheetName val="11"/>
      <sheetName val="10"/>
      <sheetName val="9"/>
      <sheetName val="8"/>
      <sheetName val="7"/>
      <sheetName val="ProyPob"/>
      <sheetName val="CAUDALES DISEÑO"/>
      <sheetName val="DOTACION NETA"/>
      <sheetName val="EVALUACION FUENTE"/>
      <sheetName val="CAPTACIONES"/>
      <sheetName val="ADUCCION"/>
      <sheetName val="DESARENADOR"/>
      <sheetName val="CONDUCCION"/>
      <sheetName val="TRATAMIENTO"/>
      <sheetName val="ALMACENAMIENTO"/>
      <sheetName val="RED DISTRIBUCION"/>
      <sheetName val="BOMBEO"/>
      <sheetName val="POI ESCENARIO 1"/>
      <sheetName val="IPC TOTAL"/>
      <sheetName val="IANC"/>
      <sheetName val="INDICE DE GESTION Y METAS"/>
      <sheetName val="Precios Estandar"/>
      <sheetName val="Costo Diario Estandar"/>
      <sheetName val="Costeo por Torre"/>
      <sheetName val="Costo de Ventas"/>
      <sheetName val="MTTO"/>
      <sheetName val="Cotizaciones"/>
      <sheetName val="Q"/>
      <sheetName val="Q2"/>
      <sheetName val="Calculo Gravilla"/>
      <sheetName val="Cst Filtros y Tuberias"/>
      <sheetName val="JS 4 EHD"/>
      <sheetName val="JS 6 EHD"/>
      <sheetName val="JS 8 EHD"/>
      <sheetName val="JS 10 EHD"/>
      <sheetName val="JS 12 EHD"/>
      <sheetName val="JS 14 EHD"/>
      <sheetName val="JS 16 EHD"/>
      <sheetName val="JS 4 HD"/>
      <sheetName val="JS 6 HD"/>
      <sheetName val="JS 8 HD"/>
      <sheetName val="JS 10 HD"/>
      <sheetName val="JS 12 HD"/>
      <sheetName val="JS 14 HD"/>
      <sheetName val="JS 16 HD"/>
      <sheetName val="JS 12 STD"/>
      <sheetName val="JS 14 STD"/>
      <sheetName val="PB 7"/>
      <sheetName val="PB 9 5 8"/>
      <sheetName val="PB 14"/>
      <sheetName val="PB 10"/>
      <sheetName val="PB 8"/>
      <sheetName val="PB 6"/>
      <sheetName val="Tuberias Acero"/>
      <sheetName val="PVC VENEZUELA"/>
      <sheetName val="Tuberia PVC y Filtros"/>
      <sheetName val="Gráfico2"/>
      <sheetName val="CONSOLIDADO"/>
      <sheetName val="1 CONTROL CALIDAD"/>
      <sheetName val="2 COBERTURA ACU"/>
      <sheetName val="3 COBERTURA ALC"/>
      <sheetName val="4 COBERTURA MICROMED"/>
      <sheetName val="5 CONTINUIDAD"/>
      <sheetName val="6 IANC"/>
      <sheetName val="6.1 Curvas IANC"/>
      <sheetName val="7 PRESION"/>
      <sheetName val="9 Demanda Media_Real"/>
      <sheetName val="10 Proy Indices Sincelejo"/>
      <sheetName val="Evolución Indicadores"/>
      <sheetName val="Suscriptores"/>
      <sheetName val="Qac"/>
      <sheetName val="Qpvc"/>
      <sheetName val="Lista Precios Colombia"/>
      <sheetName val="Hoja1"/>
      <sheetName val="Hoja2"/>
      <sheetName val="Hoja3"/>
      <sheetName val="EQUIPO SUMERGIBLE"/>
      <sheetName val="EQUIPO TURBINA"/>
      <sheetName val="COMPARATIVO"/>
      <sheetName val="Gráfico4"/>
      <sheetName val="Mensual Vtas"/>
      <sheetName val="1.OCUPACION"/>
      <sheetName val="2.CUMPCRONOG"/>
      <sheetName val="4.PTTOVTS"/>
      <sheetName val="3.CAL.CLIENTES"/>
      <sheetName val="5.EFTCOM-Q"/>
      <sheetName val="6.EFTCOM-$"/>
      <sheetName val="Gráfico3"/>
      <sheetName val="Empleados"/>
      <sheetName val="Efic Laboral"/>
      <sheetName val="PORTADA"/>
      <sheetName val="Balance comp. año 2006-2007"/>
      <sheetName val="PyG acumulado"/>
      <sheetName val="INDICADORES"/>
      <sheetName val="PyG acumulado VS PPTO"/>
      <sheetName val="BALANCE GENERAL"/>
      <sheetName val="ESTADO DE RESULTADO"/>
      <sheetName val="INDICADORES ENE-OCT"/>
      <sheetName val="GRAFICOS"/>
      <sheetName val="OBLIGACIONES FINANCIERAS"/>
      <sheetName val="Informe Subsidios "/>
      <sheetName val="Flujo de Caja"/>
      <sheetName val="DATOS"/>
      <sheetName val="Inf Directivos"/>
      <sheetName val="NOTAS_EST_FINANCIEROS_2007"/>
      <sheetName val="PYG PPTO"/>
      <sheetName val="1er BAL OCT. 2_4_6 DIG_2007"/>
      <sheetName val="BALANCE OCT_2006 2_4_6 DIG"/>
      <sheetName val="EXPLICACIONES CON ANEXOS"/>
      <sheetName val="Balance comp. año 2007-2008"/>
      <sheetName val="PYG"/>
      <sheetName val="RESUMEN IDICADORES"/>
      <sheetName val="Variaciones Enero"/>
      <sheetName val="Informe Subsidios"/>
      <sheetName val="CARTERA"/>
      <sheetName val="BALANCE ENE_2008"/>
      <sheetName val="BALANCE ENE_2007"/>
    </sheetNames>
    <sheetDataSet>
      <sheetData sheetId="0" refreshError="1">
        <row r="9">
          <cell r="L9">
            <v>74960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V -ACU-FEB-05"/>
      <sheetName val="REPOSICION REDES"/>
      <sheetName val="Comunas 8&amp;9"/>
      <sheetName val="NUEVO CAMPO DE POZOS"/>
      <sheetName val="POZO 49 1000M OFICIALES"/>
      <sheetName val="POZO 50 1000M OFICIALES"/>
      <sheetName val="Pres. aduccion p49 12&quot; P.M.V"/>
      <sheetName val="Pres. aduccion p50 12&quot; P.M.V"/>
      <sheetName val="Aduccion TQ conc. rebomb P.M.V"/>
      <sheetName val="ESTACION REBOMBEO COROZAL P.M.V"/>
      <sheetName val="OBRAS O. M.E"/>
      <sheetName val="T. CRECIMIENTO SINCELEJO DANE"/>
      <sheetName val="promedio caudales facturados"/>
      <sheetName val="actividades"/>
      <sheetName val="TOTAL OBRAS FASE 1 PRODUCCION "/>
      <sheetName val="TOTAL OBRAS FASE 1 PRODUC 2006"/>
      <sheetName val="TOTAL OBRAS FASE 1 PRODUC 2007"/>
      <sheetName val="TOTAL OBRAS FASE 1 PRODUC 2008"/>
      <sheetName val="TOTAL OBRAS FASE 1 PRODUC 2011"/>
      <sheetName val="OBRAS PRODUCCION FASE 1 ALT2"/>
      <sheetName val="REPOSICION TUBERIA SINCELEJO"/>
      <sheetName val="P1_Normalizaciones_$ Costo"/>
      <sheetName val="P2_Micromedición"/>
      <sheetName val="rehabilitacion sistema rebombeo"/>
      <sheetName val="RESUMEN INVER. ALCANTARILLADO. "/>
      <sheetName val="CONSOLIDADO"/>
      <sheetName val="1 CONTROL CALIDAD"/>
      <sheetName val="2 COBERTURA ACU"/>
      <sheetName val="3 COBERTURA ALC"/>
      <sheetName val="4 COBERTURA MICROMED"/>
      <sheetName val="5 CONTINUIDAD"/>
      <sheetName val="6 IANC"/>
      <sheetName val="6.1 Curvas IANC"/>
      <sheetName val="7 PRESION"/>
      <sheetName val="10 Proy Indices Sincelejo"/>
      <sheetName val="Evolución Indicadores"/>
      <sheetName val="ANUAL CONCESIONES"/>
      <sheetName val="9 Demanda Media_Real"/>
      <sheetName val="POI-2003-2022"/>
      <sheetName val="POI-2006-2022"/>
      <sheetName val="Población"/>
      <sheetName val="Parámetros"/>
      <sheetName val="Acciones"/>
      <sheetName val="Suscriptores"/>
      <sheetName val="Consumos-Vertimientos"/>
      <sheetName val="Costos-Gastos"/>
      <sheetName val="Personal"/>
      <sheetName val="Ingresos"/>
      <sheetName val="Tarifas"/>
      <sheetName val="Deudores"/>
      <sheetName val="Deuda"/>
      <sheetName val="FSRI"/>
      <sheetName val="Renta"/>
      <sheetName val="ADESA"/>
      <sheetName val="Indicadores"/>
      <sheetName val="Resumen"/>
      <sheetName val="PUC-ADESA-SINCELEJO"/>
      <sheetName val="PUC-AC"/>
      <sheetName val="PUC-ALC"/>
      <sheetName val="ValidacionPuc"/>
      <sheetName val="CMA"/>
      <sheetName val="CMO-C"/>
      <sheetName val="CMO-P"/>
      <sheetName val="VPI"/>
      <sheetName val="VPIrerA"/>
      <sheetName val="VPIrerAl"/>
      <sheetName val="VPDac"/>
      <sheetName val="VPDal"/>
      <sheetName val="VidasUtilesACU"/>
      <sheetName val="VidasUtilesALC"/>
      <sheetName val="CMITac"/>
      <sheetName val="CMITal"/>
      <sheetName val="CMIcalculo"/>
      <sheetName val="TasasAmbientales"/>
      <sheetName val="CEac"/>
      <sheetName val="CEal"/>
      <sheetName val="Variables Falta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15">
          <cell r="E15">
            <v>878.91845624563939</v>
          </cell>
        </row>
        <row r="24">
          <cell r="E24">
            <v>532.63115626054923</v>
          </cell>
        </row>
      </sheetData>
      <sheetData sheetId="73">
        <row r="12">
          <cell r="C12">
            <v>4.9709078571428575</v>
          </cell>
          <cell r="F12">
            <v>18.046509946936951</v>
          </cell>
        </row>
      </sheetData>
      <sheetData sheetId="74"/>
      <sheetData sheetId="75"/>
      <sheetData sheetId="7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V -ACU-FEB-05"/>
      <sheetName val="REPOSICION REDES"/>
      <sheetName val="Comunas 8&amp;9"/>
      <sheetName val="NUEVO CAMPO DE POZOS"/>
      <sheetName val="POZO 49 1000M OFICIALES"/>
      <sheetName val="POZO 50 1000M OFICIALES"/>
      <sheetName val="Pres. aduccion p49 12&quot; P.M.V"/>
      <sheetName val="Pres. aduccion p50 12&quot; P.M.V"/>
      <sheetName val="Aduccion TQ conc. rebomb P.M.V"/>
      <sheetName val="ESTACION REBOMBEO COROZAL P.M.V"/>
      <sheetName val="OBRAS O. M.E"/>
      <sheetName val="T. CRECIMIENTO SINCELEJO DANE"/>
      <sheetName val="promedio caudales facturados"/>
      <sheetName val="actividades"/>
      <sheetName val="TOTAL OBRAS FASE 1 PRODUCCION "/>
      <sheetName val="TOTAL OBRAS FASE 1 PRODUC 2006"/>
      <sheetName val="TOTAL OBRAS FASE 1 PRODUC 2007"/>
      <sheetName val="TOTAL OBRAS FASE 1 PRODUC 2008"/>
      <sheetName val="TOTAL OBRAS FASE 1 PRODUC 2011"/>
      <sheetName val="OBRAS PRODUCCION FASE 1 ALT2"/>
      <sheetName val="REPOSICION TUBERIA SINCELEJO"/>
      <sheetName val="P1_Normalizaciones_$ Costo"/>
      <sheetName val="P2_Micromedición"/>
      <sheetName val="rehabilitacion sistema rebombeo"/>
      <sheetName val="RESUMEN INVER. ALCANTARILLADO. "/>
      <sheetName val="CONSOLIDADO"/>
      <sheetName val="1 CONTROL CALIDAD"/>
      <sheetName val="2 COBERTURA ACU"/>
      <sheetName val="3 COBERTURA ALC"/>
      <sheetName val="4 COBERTURA MICROMED"/>
      <sheetName val="5 CONTINUIDAD"/>
      <sheetName val="6 IANC"/>
      <sheetName val="6.1 Curvas IANC"/>
      <sheetName val="7 PRESION"/>
      <sheetName val="10 Proy Indices Sincelejo"/>
      <sheetName val="Evolución Indicadores"/>
      <sheetName val="ANUAL CONCESIONES"/>
      <sheetName val="9 Demanda Media_Real"/>
      <sheetName val="POI-2003-2022"/>
      <sheetName val="POI-2006-2022"/>
      <sheetName val="Población"/>
      <sheetName val="Parámetros"/>
      <sheetName val="Acciones"/>
      <sheetName val="Suscriptores"/>
      <sheetName val="Consumos-Vertimientos"/>
      <sheetName val="Costos-Gastos"/>
      <sheetName val="Personal"/>
      <sheetName val="Ingresos"/>
      <sheetName val="Tarifas"/>
      <sheetName val="Deudores"/>
      <sheetName val="Deuda"/>
      <sheetName val="FSRI"/>
      <sheetName val="Renta"/>
      <sheetName val="ADESA"/>
      <sheetName val="Indicadores"/>
      <sheetName val="Resumen"/>
      <sheetName val="PUC-ADESA-SINCELEJO"/>
      <sheetName val="PUC-AC"/>
      <sheetName val="PUC-ALC"/>
      <sheetName val="ValidacionPuc"/>
      <sheetName val="CMA"/>
      <sheetName val="CMO-C"/>
      <sheetName val="CMO-P"/>
      <sheetName val="VPI"/>
      <sheetName val="VPIrerA"/>
      <sheetName val="VPIrerAl"/>
      <sheetName val="VPDac"/>
      <sheetName val="VPDal"/>
      <sheetName val="VidasUtilesACU"/>
      <sheetName val="VidasUtilesALC"/>
      <sheetName val="CMITac"/>
      <sheetName val="CMITal"/>
      <sheetName val="CMIcalculo"/>
      <sheetName val="TasasAmbientales"/>
      <sheetName val="CEac"/>
      <sheetName val="CEal"/>
      <sheetName val="Variables Falta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15">
          <cell r="E15">
            <v>878.91845624563939</v>
          </cell>
        </row>
        <row r="24">
          <cell r="E24">
            <v>532.63115626054923</v>
          </cell>
        </row>
      </sheetData>
      <sheetData sheetId="73">
        <row r="12">
          <cell r="C12">
            <v>4.9709078571428575</v>
          </cell>
          <cell r="F12">
            <v>18.046509946936951</v>
          </cell>
        </row>
      </sheetData>
      <sheetData sheetId="74"/>
      <sheetData sheetId="75"/>
      <sheetData sheetId="76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V -ACU-FEB-05"/>
      <sheetName val="REPOSICION REDES"/>
      <sheetName val="Comunas 8&amp;9"/>
      <sheetName val="NUEVO CAMPO DE POZOS"/>
      <sheetName val="POZO 49 1000M OFICIALES"/>
      <sheetName val="POZO 50 1000M OFICIALES"/>
      <sheetName val="Pres. aduccion p49 12&quot; P.M.V"/>
      <sheetName val="Pres. aduccion p50 12&quot; P.M.V"/>
      <sheetName val="Aduccion TQ conc. rebomb P.M.V"/>
      <sheetName val="ESTACION REBOMBEO COROZAL P.M.V"/>
      <sheetName val="OBRAS O. M.E"/>
      <sheetName val="T. CRECIMIENTO SINCELEJO DANE"/>
      <sheetName val="promedio caudales facturados"/>
      <sheetName val="actividades"/>
      <sheetName val="TOTAL OBRAS FASE 1 PRODUCCION "/>
      <sheetName val="TOTAL OBRAS FASE 1 PRODUC 2006"/>
      <sheetName val="TOTAL OBRAS FASE 1 PRODUC 2007"/>
      <sheetName val="TOTAL OBRAS FASE 1 PRODUC 2008"/>
      <sheetName val="TOTAL OBRAS FASE 1 PRODUC 2011"/>
      <sheetName val="OBRAS PRODUCCION FASE 1 ALT2"/>
      <sheetName val="REPOSICION TUBERIA SINCELEJO"/>
      <sheetName val="P1_Normalizaciones_$ Costo"/>
      <sheetName val="P2_Micromedición"/>
      <sheetName val="rehabilitacion sistema rebombeo"/>
      <sheetName val="RESUMEN INVER. ALCANTARILLADO. "/>
      <sheetName val="CONSOLIDADO"/>
      <sheetName val="1 CONTROL CALIDAD"/>
      <sheetName val="2 COBERTURA ACU"/>
      <sheetName val="3 COBERTURA ALC"/>
      <sheetName val="4 COBERTURA MICROMED"/>
      <sheetName val="5 CONTINUIDAD"/>
      <sheetName val="6 IANC"/>
      <sheetName val="6.1 Curvas IANC"/>
      <sheetName val="7 PRESION"/>
      <sheetName val="10 Proy Indices Sincelejo"/>
      <sheetName val="Evolución Indicadores"/>
      <sheetName val="ANUAL CONCESIONES"/>
      <sheetName val="9 Demanda Media_Real"/>
      <sheetName val="POI-2003-2022"/>
      <sheetName val="POI-2006-2022"/>
      <sheetName val="Población"/>
      <sheetName val="Parámetros"/>
      <sheetName val="Acciones"/>
      <sheetName val="Suscriptores"/>
      <sheetName val="Consumos-Vertimientos"/>
      <sheetName val="Costos-Gastos"/>
      <sheetName val="Personal"/>
      <sheetName val="Ingresos"/>
      <sheetName val="Tarifas"/>
      <sheetName val="Deudores"/>
      <sheetName val="Deuda"/>
      <sheetName val="FSRI"/>
      <sheetName val="Renta"/>
      <sheetName val="ADESA"/>
      <sheetName val="Indicadores"/>
      <sheetName val="Resumen"/>
      <sheetName val="PUC-ADESA-SINCELEJO"/>
      <sheetName val="PUC-AC"/>
      <sheetName val="PUC-ALC"/>
      <sheetName val="ValidacionPuc"/>
      <sheetName val="CMA"/>
      <sheetName val="CMO-C"/>
      <sheetName val="CMO-P"/>
      <sheetName val="VPI"/>
      <sheetName val="VPIrerA"/>
      <sheetName val="VPIrerAl"/>
      <sheetName val="VPDac"/>
      <sheetName val="VPDal"/>
      <sheetName val="VidasUtilesACU"/>
      <sheetName val="VidasUtilesALC"/>
      <sheetName val="CMITac"/>
      <sheetName val="CMITal"/>
      <sheetName val="CMIcalculo"/>
      <sheetName val="TasasAmbientales"/>
      <sheetName val="CEac"/>
      <sheetName val="CEal"/>
      <sheetName val="Variables Falta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15">
          <cell r="E15">
            <v>878.91845624563939</v>
          </cell>
        </row>
        <row r="24">
          <cell r="E24">
            <v>532.63115626054923</v>
          </cell>
        </row>
      </sheetData>
      <sheetData sheetId="73">
        <row r="12">
          <cell r="C12">
            <v>4.9709078571428575</v>
          </cell>
          <cell r="F12">
            <v>18.046509946936951</v>
          </cell>
        </row>
      </sheetData>
      <sheetData sheetId="74"/>
      <sheetData sheetId="75"/>
      <sheetData sheetId="7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ROTANQUES"/>
      <sheetName val="BARRI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ROTANQUES"/>
      <sheetName val="BARRI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ARROTANQUES"/>
      <sheetName val="BARRI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ARROTANQUES"/>
      <sheetName val="BARRI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lazos trans"/>
      <sheetName val="Graf.CMA"/>
      <sheetName val="Graf.CMOI"/>
      <sheetName val="Graf.CMA manual"/>
      <sheetName val="Graf.CMOI manual"/>
      <sheetName val="Parámetros"/>
      <sheetName val="Compensación"/>
      <sheetName val="Ejemp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7">
          <cell r="C17">
            <v>0</v>
          </cell>
          <cell r="E17">
            <v>0</v>
          </cell>
        </row>
        <row r="24">
          <cell r="B24">
            <v>5.2538280408596094E-3</v>
          </cell>
        </row>
        <row r="30">
          <cell r="D30">
            <v>9.9999999999999794E-3</v>
          </cell>
        </row>
        <row r="32">
          <cell r="D32">
            <v>9.9999999999999794E-3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lazos trans"/>
      <sheetName val="Graf.CMA"/>
      <sheetName val="Graf.CMOI"/>
      <sheetName val="Graf.CMA manual"/>
      <sheetName val="Graf.CMOI manual"/>
      <sheetName val="Parámetros"/>
      <sheetName val="Compensación"/>
      <sheetName val="Ejemp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7">
          <cell r="C17">
            <v>0</v>
          </cell>
          <cell r="E17">
            <v>0</v>
          </cell>
        </row>
        <row r="24">
          <cell r="B24">
            <v>5.2538280408596094E-3</v>
          </cell>
        </row>
        <row r="30">
          <cell r="D30">
            <v>9.9999999999999794E-3</v>
          </cell>
        </row>
        <row r="32">
          <cell r="D32">
            <v>9.9999999999999794E-3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MI"/>
      <sheetName val="VPI y VA"/>
      <sheetName val="DF1"/>
      <sheetName val="DF1 (2)"/>
      <sheetName val="DF2"/>
      <sheetName val="DF2 (2)"/>
      <sheetName val="VPD"/>
      <sheetName val="VFz"/>
      <sheetName val="IANCz"/>
      <sheetName val="HVPD"/>
      <sheetName val="CMIT"/>
    </sheetNames>
    <sheetDataSet>
      <sheetData sheetId="0">
        <row r="23">
          <cell r="C23">
            <v>359.9947028652748</v>
          </cell>
        </row>
      </sheetData>
      <sheetData sheetId="1">
        <row r="30">
          <cell r="D30">
            <v>19406934917.178959</v>
          </cell>
        </row>
      </sheetData>
      <sheetData sheetId="2">
        <row r="3">
          <cell r="B3">
            <v>17034242755.231287</v>
          </cell>
        </row>
      </sheetData>
      <sheetData sheetId="3"/>
      <sheetData sheetId="4">
        <row r="3">
          <cell r="B3">
            <v>2372692161.9476728</v>
          </cell>
        </row>
      </sheetData>
      <sheetData sheetId="5"/>
      <sheetData sheetId="6">
        <row r="4">
          <cell r="F4">
            <v>209173895.3250905</v>
          </cell>
        </row>
      </sheetData>
      <sheetData sheetId="7"/>
      <sheetData sheetId="8"/>
      <sheetData sheetId="9">
        <row r="22">
          <cell r="G22">
            <v>29</v>
          </cell>
        </row>
      </sheetData>
      <sheetData sheetId="10">
        <row r="11">
          <cell r="C11">
            <v>3.9806269236709708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MI"/>
      <sheetName val="VPI y VA"/>
      <sheetName val="DF1"/>
      <sheetName val="DF1 (2)"/>
      <sheetName val="DF2"/>
      <sheetName val="DF2 (2)"/>
      <sheetName val="VPD"/>
      <sheetName val="VFz"/>
      <sheetName val="IANCz"/>
      <sheetName val="HVPD"/>
      <sheetName val="CMIT"/>
    </sheetNames>
    <sheetDataSet>
      <sheetData sheetId="0">
        <row r="23">
          <cell r="C23">
            <v>359.9947028652748</v>
          </cell>
        </row>
      </sheetData>
      <sheetData sheetId="1">
        <row r="30">
          <cell r="D30">
            <v>19406934917.178959</v>
          </cell>
        </row>
      </sheetData>
      <sheetData sheetId="2">
        <row r="3">
          <cell r="B3">
            <v>17034242755.231287</v>
          </cell>
        </row>
      </sheetData>
      <sheetData sheetId="3"/>
      <sheetData sheetId="4">
        <row r="3">
          <cell r="B3">
            <v>2372692161.9476728</v>
          </cell>
        </row>
      </sheetData>
      <sheetData sheetId="5"/>
      <sheetData sheetId="6">
        <row r="4">
          <cell r="F4">
            <v>209173895.3250905</v>
          </cell>
        </row>
      </sheetData>
      <sheetData sheetId="7"/>
      <sheetData sheetId="8"/>
      <sheetData sheetId="9">
        <row r="22">
          <cell r="G22">
            <v>29</v>
          </cell>
        </row>
      </sheetData>
      <sheetData sheetId="10">
        <row r="11">
          <cell r="C11">
            <v>3.9806269236709708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MI"/>
      <sheetName val="VPI y VA"/>
      <sheetName val="DF1"/>
      <sheetName val="DF1 (2)"/>
      <sheetName val="DF2"/>
      <sheetName val="DF2 (2)"/>
      <sheetName val="VPD"/>
      <sheetName val="VFz"/>
      <sheetName val="IANCz"/>
      <sheetName val="HVPD"/>
      <sheetName val="CMIT"/>
    </sheetNames>
    <sheetDataSet>
      <sheetData sheetId="0">
        <row r="23">
          <cell r="C23">
            <v>359.9947028652748</v>
          </cell>
        </row>
      </sheetData>
      <sheetData sheetId="1">
        <row r="30">
          <cell r="D30">
            <v>19406934917.178959</v>
          </cell>
        </row>
      </sheetData>
      <sheetData sheetId="2">
        <row r="3">
          <cell r="B3">
            <v>17034242755.231287</v>
          </cell>
        </row>
      </sheetData>
      <sheetData sheetId="3"/>
      <sheetData sheetId="4">
        <row r="3">
          <cell r="B3">
            <v>2372692161.9476728</v>
          </cell>
        </row>
      </sheetData>
      <sheetData sheetId="5"/>
      <sheetData sheetId="6">
        <row r="4">
          <cell r="F4">
            <v>209173895.3250905</v>
          </cell>
        </row>
      </sheetData>
      <sheetData sheetId="7"/>
      <sheetData sheetId="8"/>
      <sheetData sheetId="9">
        <row r="22">
          <cell r="G22">
            <v>29</v>
          </cell>
        </row>
      </sheetData>
      <sheetData sheetId="10">
        <row r="11">
          <cell r="C11">
            <v>3.9806269236709708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MI"/>
      <sheetName val="VPI y VA"/>
      <sheetName val="DF1"/>
      <sheetName val="DF1 (2)"/>
      <sheetName val="DF2"/>
      <sheetName val="DF2 (2)"/>
      <sheetName val="VPD"/>
      <sheetName val="VFz"/>
      <sheetName val="IANCz"/>
      <sheetName val="HVPD"/>
      <sheetName val="CMIT"/>
    </sheetNames>
    <sheetDataSet>
      <sheetData sheetId="0">
        <row r="23">
          <cell r="C23">
            <v>359.9947028652748</v>
          </cell>
        </row>
      </sheetData>
      <sheetData sheetId="1">
        <row r="30">
          <cell r="D30">
            <v>19406934917.178959</v>
          </cell>
        </row>
      </sheetData>
      <sheetData sheetId="2">
        <row r="3">
          <cell r="B3">
            <v>17034242755.231287</v>
          </cell>
        </row>
      </sheetData>
      <sheetData sheetId="3"/>
      <sheetData sheetId="4">
        <row r="3">
          <cell r="B3">
            <v>2372692161.9476728</v>
          </cell>
        </row>
      </sheetData>
      <sheetData sheetId="5"/>
      <sheetData sheetId="6">
        <row r="4">
          <cell r="F4">
            <v>209173895.3250905</v>
          </cell>
        </row>
      </sheetData>
      <sheetData sheetId="7"/>
      <sheetData sheetId="8"/>
      <sheetData sheetId="9">
        <row r="22">
          <cell r="G22">
            <v>29</v>
          </cell>
        </row>
      </sheetData>
      <sheetData sheetId="10">
        <row r="11">
          <cell r="C11">
            <v>3.9806269236709708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655-MAQ. Y EQUIPOS"/>
      <sheetName val="Eq. Comp"/>
      <sheetName val="Herr y Eq."/>
      <sheetName val="Eq. Labor."/>
      <sheetName val="Eq. Transp"/>
      <sheetName val="Eq. de elev."/>
      <sheetName val="Hoja8"/>
      <sheetName val="ACUMULADO"/>
      <sheetName val="INFLA Y DEPR 2004"/>
      <sheetName val="BORRADOR"/>
      <sheetName val="ACT AXAPTA"/>
      <sheetName val="Hoja1"/>
      <sheetName val="Hoja2"/>
      <sheetName val="Hoja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Nombre</v>
          </cell>
          <cell r="B1" t="str">
            <v>Modelo de valor</v>
          </cell>
          <cell r="C1" t="str">
            <v>Adquisición</v>
          </cell>
          <cell r="D1" t="str">
            <v>Valor neto en los libros</v>
          </cell>
          <cell r="E1" t="str">
            <v>Grupo de activos fijos</v>
          </cell>
          <cell r="F1" t="str">
            <v>Número de activo fijo</v>
          </cell>
        </row>
        <row r="2">
          <cell r="A2" t="str">
            <v>Estacion Total Marca Pentax Ref R-115, Serial No.846531</v>
          </cell>
          <cell r="B2" t="str">
            <v>MYE</v>
          </cell>
          <cell r="C2">
            <v>18282180</v>
          </cell>
          <cell r="D2">
            <v>22732873</v>
          </cell>
          <cell r="E2" t="str">
            <v>OM7AL</v>
          </cell>
          <cell r="F2">
            <v>16550001</v>
          </cell>
          <cell r="G2" t="str">
            <v>Estacion Total Marca Pentax Ref R-115, Serial No.846531</v>
          </cell>
        </row>
        <row r="3">
          <cell r="A3" t="str">
            <v>Nivel Automatico Marca Pentax Modelo AP-020 Serial No PO-1174</v>
          </cell>
          <cell r="B3" t="str">
            <v>MYE</v>
          </cell>
          <cell r="C3">
            <v>1218000</v>
          </cell>
          <cell r="D3">
            <v>1514512</v>
          </cell>
          <cell r="E3" t="str">
            <v>OM7AL</v>
          </cell>
          <cell r="F3">
            <v>16550002</v>
          </cell>
          <cell r="G3" t="str">
            <v>Nivel Automatico Marca Pentax Modelo AP-020 Serial No PO-1174</v>
          </cell>
        </row>
        <row r="4">
          <cell r="A4" t="str">
            <v>Paquete Promocion GPS Etrex vista marca Garmin con interfase a PC y software track maker profesional</v>
          </cell>
          <cell r="B4" t="str">
            <v>MYE</v>
          </cell>
          <cell r="C4">
            <v>1755312</v>
          </cell>
          <cell r="D4">
            <v>2184362</v>
          </cell>
          <cell r="E4" t="str">
            <v>OM7AL</v>
          </cell>
          <cell r="F4">
            <v>16550003</v>
          </cell>
          <cell r="G4" t="str">
            <v>Paquete Promocion GPS Etrex vista marca Garmin con interfase a PC y software track maker profesional</v>
          </cell>
        </row>
        <row r="5">
          <cell r="A5" t="str">
            <v>Pinza Ponchadora de impacto para Rj 45</v>
          </cell>
          <cell r="B5" t="str">
            <v>MYE</v>
          </cell>
          <cell r="C5">
            <v>170000</v>
          </cell>
          <cell r="D5">
            <v>211564</v>
          </cell>
          <cell r="E5" t="str">
            <v>HA7</v>
          </cell>
          <cell r="F5">
            <v>16550004</v>
          </cell>
          <cell r="G5" t="str">
            <v>Pinza Ponchadora de impacto para Rj 45</v>
          </cell>
        </row>
        <row r="6">
          <cell r="A6" t="str">
            <v>Apisonador  marca wacker modelo BS52V serie 5330745</v>
          </cell>
          <cell r="B6" t="str">
            <v>MYE</v>
          </cell>
          <cell r="C6">
            <v>7768048</v>
          </cell>
          <cell r="D6">
            <v>9666813</v>
          </cell>
          <cell r="E6" t="str">
            <v>OM7AC</v>
          </cell>
          <cell r="F6">
            <v>16550005</v>
          </cell>
          <cell r="G6" t="str">
            <v>Apisonador  marca wacker modelo BS52V serie 5330745</v>
          </cell>
        </row>
        <row r="7">
          <cell r="A7" t="str">
            <v>Planta eléctrica</v>
          </cell>
          <cell r="B7" t="str">
            <v>MYE</v>
          </cell>
          <cell r="C7">
            <v>500000</v>
          </cell>
          <cell r="D7">
            <v>389657</v>
          </cell>
          <cell r="E7" t="str">
            <v>OM7AC</v>
          </cell>
          <cell r="F7">
            <v>16550006</v>
          </cell>
          <cell r="G7" t="str">
            <v>Planta eléctrica</v>
          </cell>
          <cell r="H7">
            <v>1</v>
          </cell>
        </row>
        <row r="8">
          <cell r="A8" t="str">
            <v>Aires Acondicionados</v>
          </cell>
          <cell r="B8" t="str">
            <v>MYE</v>
          </cell>
          <cell r="C8">
            <v>3000000</v>
          </cell>
          <cell r="D8">
            <v>3761193</v>
          </cell>
          <cell r="E8" t="str">
            <v>OM5</v>
          </cell>
          <cell r="F8">
            <v>16550007</v>
          </cell>
          <cell r="G8" t="str">
            <v>Aires Acondicionados</v>
          </cell>
          <cell r="H8">
            <v>1</v>
          </cell>
        </row>
        <row r="9">
          <cell r="A9" t="str">
            <v>Aires Acondicionados</v>
          </cell>
          <cell r="B9" t="str">
            <v>MYE</v>
          </cell>
          <cell r="C9">
            <v>1300000</v>
          </cell>
          <cell r="D9">
            <v>1629849</v>
          </cell>
          <cell r="E9" t="str">
            <v>OM5</v>
          </cell>
          <cell r="F9">
            <v>16550008</v>
          </cell>
          <cell r="G9" t="str">
            <v>Aires Acondicionados</v>
          </cell>
          <cell r="H9">
            <v>1</v>
          </cell>
        </row>
        <row r="10">
          <cell r="A10" t="str">
            <v>Aires Acondicionados</v>
          </cell>
          <cell r="B10" t="str">
            <v>MYE</v>
          </cell>
          <cell r="C10">
            <v>1300000</v>
          </cell>
          <cell r="D10">
            <v>1629849</v>
          </cell>
          <cell r="E10" t="str">
            <v>OM5</v>
          </cell>
          <cell r="F10">
            <v>16550009</v>
          </cell>
          <cell r="G10" t="str">
            <v>Aires Acondicionados</v>
          </cell>
          <cell r="H10">
            <v>1</v>
          </cell>
        </row>
        <row r="11">
          <cell r="A11" t="str">
            <v>Planta Electrica Gasolina serie:#EZFH-1039946(marca:honda,modelo:    em1000f/l,potencia:1000watios,voltaje:120/12voltios,arranque:manual,motor:g101,potencia:2hp,  cap. Tanque:4.2,autonomia trabajo:5.5hrs)</v>
          </cell>
          <cell r="B11" t="str">
            <v>MYE</v>
          </cell>
          <cell r="C11">
            <v>2400001</v>
          </cell>
          <cell r="D11">
            <v>2843566</v>
          </cell>
          <cell r="E11" t="str">
            <v>OM7AC</v>
          </cell>
          <cell r="F11">
            <v>16550010</v>
          </cell>
          <cell r="G11" t="str">
            <v>Planta Electrica Gasolina serie:#EZFH-1039946(marca:honda,modelo:    em1000f/l,potencia:1000watios,voltaje:120/12voltios,arranque:manual,motor:g101,potencia:2hp,  cap. Tanque:4.2,autonomia trabajo:5.5hrs)</v>
          </cell>
          <cell r="H11">
            <v>1</v>
          </cell>
        </row>
        <row r="12">
          <cell r="A12" t="str">
            <v>Cortadora de Concreto Minicon 13 HP naciona 341559</v>
          </cell>
          <cell r="B12" t="str">
            <v>MYE</v>
          </cell>
          <cell r="C12">
            <v>5189492</v>
          </cell>
          <cell r="D12">
            <v>6148606</v>
          </cell>
          <cell r="E12" t="str">
            <v>OM7AC</v>
          </cell>
          <cell r="F12">
            <v>16550011</v>
          </cell>
          <cell r="G12" t="str">
            <v>Cortadora de Concreto Minicon 13 HP naciona 341559</v>
          </cell>
        </row>
        <row r="13">
          <cell r="A13" t="str">
            <v>Disco 14*125*1 SA3</v>
          </cell>
          <cell r="B13" t="str">
            <v>MYE</v>
          </cell>
          <cell r="C13">
            <v>873336</v>
          </cell>
          <cell r="D13">
            <v>1069744</v>
          </cell>
          <cell r="E13" t="str">
            <v>HA7</v>
          </cell>
          <cell r="F13">
            <v>16550012</v>
          </cell>
          <cell r="G13" t="str">
            <v>Disco 14*125*1 SA3</v>
          </cell>
        </row>
        <row r="14">
          <cell r="A14" t="str">
            <v>Bomba Sumergible en acero inoxidable 385S500-6 con motor electrico trifasico marca franklin electrik de 50HP, 460voltios arranque estrella triangulo</v>
          </cell>
          <cell r="B14" t="str">
            <v>MYE</v>
          </cell>
          <cell r="C14">
            <v>12760000</v>
          </cell>
          <cell r="D14">
            <v>15118281</v>
          </cell>
          <cell r="E14" t="str">
            <v>OM7AC</v>
          </cell>
          <cell r="F14">
            <v>16550013</v>
          </cell>
          <cell r="G14" t="str">
            <v>Bomba Sumergible en acero inoxidable 385S500-6 con motor electrico trifasico marca franklin electrik de 50HP, 460voltios arranque estrella triangulo</v>
          </cell>
        </row>
        <row r="15">
          <cell r="A15" t="str">
            <v>Electrobomba Tipo Periferica marca:ebara,potencia:1/2"HP,succ./descarga:1</v>
          </cell>
          <cell r="B15" t="str">
            <v>MYE</v>
          </cell>
          <cell r="C15">
            <v>215000</v>
          </cell>
          <cell r="D15">
            <v>256712</v>
          </cell>
          <cell r="E15" t="str">
            <v>OM7AC</v>
          </cell>
          <cell r="F15">
            <v>16550014</v>
          </cell>
          <cell r="G15" t="str">
            <v>Electrobomba Tipo Periferica marca:ebara,potencia:1/2"HP,succ./descarga:1</v>
          </cell>
        </row>
        <row r="16">
          <cell r="A16" t="str">
            <v>Monitor de Tension de Fase 460 digital REF.3FD 3300</v>
          </cell>
          <cell r="B16" t="str">
            <v>MYE</v>
          </cell>
          <cell r="C16">
            <v>359600</v>
          </cell>
          <cell r="D16">
            <v>406157</v>
          </cell>
          <cell r="E16" t="str">
            <v>OM7AC</v>
          </cell>
          <cell r="F16">
            <v>16550015</v>
          </cell>
          <cell r="G16" t="str">
            <v>Monitor de Tension de Fase 460 digital REF.3FD 3300</v>
          </cell>
        </row>
        <row r="17">
          <cell r="A17" t="str">
            <v>Pulidora Skit 7 "</v>
          </cell>
          <cell r="B17" t="str">
            <v>MYE</v>
          </cell>
          <cell r="C17">
            <v>288500</v>
          </cell>
          <cell r="D17">
            <v>325852</v>
          </cell>
          <cell r="E17" t="str">
            <v>OM7AC</v>
          </cell>
          <cell r="F17">
            <v>16550016</v>
          </cell>
          <cell r="G17" t="str">
            <v>Pulidora Skit 7 "</v>
          </cell>
        </row>
        <row r="18">
          <cell r="A18" t="str">
            <v>Equipo de Diagnostico Ridgid</v>
          </cell>
          <cell r="B18" t="str">
            <v>MYE</v>
          </cell>
          <cell r="C18">
            <v>43709264</v>
          </cell>
          <cell r="D18">
            <v>49368043</v>
          </cell>
          <cell r="E18" t="str">
            <v>OM7AC</v>
          </cell>
          <cell r="F18">
            <v>16550017</v>
          </cell>
          <cell r="G18" t="str">
            <v>Equipo de Diagnostico Ridgid</v>
          </cell>
        </row>
        <row r="19">
          <cell r="A19" t="str">
            <v>Bomba Pedrollo Jet JDWM1A/30 1 HP,serie 01-03,voltaje:110/220 monof. Incluye eyector</v>
          </cell>
          <cell r="B19" t="str">
            <v>MYE</v>
          </cell>
          <cell r="C19">
            <v>512720</v>
          </cell>
          <cell r="D19">
            <v>579101</v>
          </cell>
          <cell r="E19" t="str">
            <v>OM7AC</v>
          </cell>
          <cell r="F19">
            <v>16550018</v>
          </cell>
          <cell r="G19" t="str">
            <v>Bomba Pedrollo Jet JDWM1A/30 1 HP,serie 01-03,voltaje:110/220 monof. Incluye eyector</v>
          </cell>
        </row>
        <row r="20">
          <cell r="A20" t="str">
            <v>Bomba Pedrollo Jet JDWM1A/30 1 HP</v>
          </cell>
          <cell r="B20" t="str">
            <v>MYE</v>
          </cell>
          <cell r="C20">
            <v>512720</v>
          </cell>
          <cell r="D20">
            <v>579101</v>
          </cell>
          <cell r="E20" t="str">
            <v>OM7AC</v>
          </cell>
          <cell r="F20">
            <v>16550019</v>
          </cell>
          <cell r="G20" t="str">
            <v>Bomba Pedrollo Jet JDWM1A/30 1 HP</v>
          </cell>
        </row>
        <row r="21">
          <cell r="A21" t="str">
            <v xml:space="preserve">Motobomba modelo 16 CCG con motores a gasolina marca Brigs Stratton de 6.5 HP </v>
          </cell>
          <cell r="B21" t="str">
            <v>MYE</v>
          </cell>
          <cell r="C21">
            <v>1273680</v>
          </cell>
          <cell r="D21">
            <v>1438573</v>
          </cell>
          <cell r="E21" t="str">
            <v>OM7AC</v>
          </cell>
          <cell r="F21">
            <v>16550020</v>
          </cell>
          <cell r="G21" t="str">
            <v xml:space="preserve">Motobomba modelo 16 CCG con motores a gasolina marca Brigs Stratton de 6.5 HP </v>
          </cell>
        </row>
        <row r="22">
          <cell r="A22" t="str">
            <v xml:space="preserve">Motobomba modelo 16 CCG con motores a gasolina marca Brigs Stratton de 6.5 HP </v>
          </cell>
          <cell r="B22" t="str">
            <v>MYE</v>
          </cell>
          <cell r="C22">
            <v>1273680</v>
          </cell>
          <cell r="D22">
            <v>1438573</v>
          </cell>
          <cell r="E22" t="str">
            <v>OM7AC</v>
          </cell>
          <cell r="F22">
            <v>16550021</v>
          </cell>
          <cell r="G22" t="str">
            <v xml:space="preserve">Motobomba modelo 16 CCG con motores a gasolina marca Brigs Stratton de 6.5 HP </v>
          </cell>
        </row>
        <row r="23">
          <cell r="A23" t="str">
            <v>Motobomba Autocebante a Gasolina(marca:IHM,modelo:G575/201,motor:brigg straton,potencia:8HP,succión:3",descarga:3")serie:0310138</v>
          </cell>
          <cell r="B23" t="str">
            <v>MYE</v>
          </cell>
          <cell r="C23">
            <v>1760000</v>
          </cell>
          <cell r="D23">
            <v>1987855</v>
          </cell>
          <cell r="E23" t="str">
            <v>OM7AC</v>
          </cell>
          <cell r="F23">
            <v>16550022</v>
          </cell>
          <cell r="G23" t="str">
            <v>Motobomba Autocebante a Gasolina(marca:IHM,modelo:G575/201,motor:brigg straton,potencia:8HP,succión:3",descarga:3")serie:0310138</v>
          </cell>
        </row>
        <row r="24">
          <cell r="A24" t="str">
            <v>Motobomba Autocebante a Gasolina(marca:IHM,modelo:G575/201,motor:brigg straton,potencia:8HP,succión:3",descarga:3")serie:0310138</v>
          </cell>
          <cell r="B24" t="str">
            <v>MYE</v>
          </cell>
          <cell r="C24">
            <v>1760000</v>
          </cell>
          <cell r="D24">
            <v>1987855</v>
          </cell>
          <cell r="E24" t="str">
            <v>OM7AC</v>
          </cell>
          <cell r="F24">
            <v>16550023</v>
          </cell>
          <cell r="G24" t="str">
            <v>Motobomba Autocebante a Gasolina(marca:IHM,modelo:G575/201,motor:brigg straton,potencia:8HP,succión:3",descarga:3")serie:0310138</v>
          </cell>
        </row>
        <row r="25">
          <cell r="A25" t="str">
            <v>Equipo Soldadura Lincon</v>
          </cell>
          <cell r="B25" t="str">
            <v>MYE</v>
          </cell>
          <cell r="C25">
            <v>2156672</v>
          </cell>
          <cell r="D25">
            <v>2455516</v>
          </cell>
          <cell r="E25" t="str">
            <v>OM7AC</v>
          </cell>
          <cell r="F25">
            <v>16550024</v>
          </cell>
          <cell r="G25" t="str">
            <v>Equipo Soldadura Lincon</v>
          </cell>
        </row>
        <row r="26">
          <cell r="A26" t="str">
            <v>Bomba Caracol EC-205-S, serie EC2055-3C17G 003</v>
          </cell>
          <cell r="B26" t="str">
            <v>MYE</v>
          </cell>
          <cell r="C26">
            <v>240120</v>
          </cell>
          <cell r="D26">
            <v>273393</v>
          </cell>
          <cell r="E26" t="str">
            <v>OM7AC</v>
          </cell>
          <cell r="F26">
            <v>16550025</v>
          </cell>
          <cell r="G26" t="str">
            <v>Bomba Caracol EC-205-S, serie EC2055-3C17G 003</v>
          </cell>
        </row>
        <row r="27">
          <cell r="A27" t="str">
            <v>Monitor Trif Disibeint 440 v Pfeb</v>
          </cell>
          <cell r="B27" t="str">
            <v>MYE</v>
          </cell>
          <cell r="C27">
            <v>251488</v>
          </cell>
          <cell r="D27">
            <v>286342</v>
          </cell>
          <cell r="E27" t="str">
            <v>OM7AC</v>
          </cell>
          <cell r="F27">
            <v>16550026</v>
          </cell>
          <cell r="G27" t="str">
            <v>Monitor Trif Disibeint 440 v Pfeb</v>
          </cell>
        </row>
        <row r="28">
          <cell r="A28" t="str">
            <v>Monitor Trif Disibeint 440 v Pfeb</v>
          </cell>
          <cell r="B28" t="str">
            <v>MYE</v>
          </cell>
          <cell r="C28">
            <v>251488</v>
          </cell>
          <cell r="D28">
            <v>286342</v>
          </cell>
          <cell r="E28" t="str">
            <v>OM7AC</v>
          </cell>
          <cell r="F28">
            <v>16550027</v>
          </cell>
          <cell r="G28" t="str">
            <v>Monitor Trif Disibeint 440 v Pfeb</v>
          </cell>
        </row>
        <row r="29">
          <cell r="A29" t="str">
            <v>Ponchadora de Impacto</v>
          </cell>
          <cell r="B29" t="str">
            <v>MYE</v>
          </cell>
          <cell r="C29">
            <v>170000</v>
          </cell>
          <cell r="D29">
            <v>183901</v>
          </cell>
          <cell r="E29" t="str">
            <v>OM7AC</v>
          </cell>
          <cell r="F29">
            <v>16550028</v>
          </cell>
          <cell r="G29" t="str">
            <v>Ponchadora de Impacto</v>
          </cell>
        </row>
        <row r="30">
          <cell r="A30" t="str">
            <v>Motobomba Sumergible marca grundfos inoxidable modelo 625S1250-5 con motor franklin electric de 125HP a 460voltios</v>
          </cell>
          <cell r="B30" t="str">
            <v>MYE</v>
          </cell>
          <cell r="C30">
            <v>27820280</v>
          </cell>
          <cell r="D30">
            <v>30094024</v>
          </cell>
          <cell r="E30" t="str">
            <v>OM7AC</v>
          </cell>
          <cell r="F30">
            <v>16550029</v>
          </cell>
          <cell r="G30" t="str">
            <v>Motobomba Sumergible marca grundfos inoxidable modelo 625S1250-5 con motor franklin electric de 125HP a 460voltios</v>
          </cell>
        </row>
        <row r="31">
          <cell r="A31" t="str">
            <v>Bomba A/CEB 20 CCE, referencia:1D0039</v>
          </cell>
          <cell r="B31" t="str">
            <v>MYE</v>
          </cell>
          <cell r="C31">
            <v>1528300</v>
          </cell>
          <cell r="D31">
            <v>1653206</v>
          </cell>
          <cell r="E31" t="str">
            <v>OM7AC</v>
          </cell>
          <cell r="F31">
            <v>16550030</v>
          </cell>
          <cell r="G31" t="str">
            <v>Bomba A/CEB 20 CCE, referencia:1D0039</v>
          </cell>
        </row>
        <row r="32">
          <cell r="A32" t="str">
            <v>Diferencial Manual de 2 toneladas CM</v>
          </cell>
          <cell r="B32" t="str">
            <v>MYE</v>
          </cell>
          <cell r="C32">
            <v>677730</v>
          </cell>
          <cell r="D32">
            <v>733112</v>
          </cell>
          <cell r="E32" t="str">
            <v>OM7AC</v>
          </cell>
          <cell r="F32">
            <v>16550031</v>
          </cell>
          <cell r="G32" t="str">
            <v>Diferencial Manual de 2 toneladas CM</v>
          </cell>
        </row>
        <row r="33">
          <cell r="A33" t="str">
            <v>Juego de LLaves Mixtas 1200fasd</v>
          </cell>
          <cell r="B33" t="str">
            <v>MYE</v>
          </cell>
          <cell r="C33">
            <v>1089878</v>
          </cell>
          <cell r="D33">
            <v>1178952</v>
          </cell>
          <cell r="E33" t="str">
            <v>OM7AC</v>
          </cell>
          <cell r="F33">
            <v>16550032</v>
          </cell>
          <cell r="G33" t="str">
            <v>Juego de LLaves Mixtas 1200fasd</v>
          </cell>
          <cell r="H33">
            <v>1</v>
          </cell>
        </row>
        <row r="34">
          <cell r="A34" t="str">
            <v>Juego de LLaves Mixtas 1200fmasd</v>
          </cell>
          <cell r="B34" t="str">
            <v>MYE</v>
          </cell>
          <cell r="C34">
            <v>743519</v>
          </cell>
          <cell r="D34">
            <v>804282</v>
          </cell>
          <cell r="E34" t="str">
            <v>OM7AC</v>
          </cell>
          <cell r="F34">
            <v>16550033</v>
          </cell>
          <cell r="G34" t="str">
            <v>Juego de LLaves Mixtas 1200fmasd</v>
          </cell>
        </row>
        <row r="35">
          <cell r="A35" t="str">
            <v>Planta Electrica a gasolina, modelo:7200ETG,marca:enermax, potencia:6.3KW,arranque:manual-electrico,motor:GX390K1-honda,potencia:13HP,nivel de ruido: 78 decibeles, capac. Tanque:19lt,autonom.trab.:4.8hr, Serie No. *2918536 y *3226501</v>
          </cell>
          <cell r="B35" t="str">
            <v>MYE</v>
          </cell>
          <cell r="C35">
            <v>4780000</v>
          </cell>
          <cell r="D35">
            <v>5170665</v>
          </cell>
          <cell r="E35" t="str">
            <v>OM7AC</v>
          </cell>
          <cell r="F35">
            <v>16550034</v>
          </cell>
          <cell r="G35" t="str">
            <v>Planta Electrica a gasolina, modelo:7200ETG,marca:enermax, potencia:6.3KW,arranque:manual-electrico,motor:GX390K1-honda,potencia:13HP,nivel de ruido: 78 decibeles, capac. Tanque:19lt,autonom.trab.:4.8hr, Serie No. *2918536 y *3226501</v>
          </cell>
        </row>
        <row r="36">
          <cell r="A36" t="str">
            <v>Planta Electrica a gasolina, modelo:7200ETG,marca:enermax, potencia:6.3KW,arranque:manual-electrico,motor:GX390K1-honda,potencia:13HP,nivel de ruido: 78 decibeles, capac. Tanque:19lt,autonom.trab.:4.8hr, Serie No. *2918536 y *3226501</v>
          </cell>
          <cell r="B36" t="str">
            <v>MYE</v>
          </cell>
          <cell r="C36">
            <v>4780000</v>
          </cell>
          <cell r="D36">
            <v>5170665</v>
          </cell>
          <cell r="E36" t="str">
            <v>OM7AC</v>
          </cell>
          <cell r="F36">
            <v>16550035</v>
          </cell>
          <cell r="G36" t="str">
            <v>Planta Electrica a gasolina, modelo:7200ETG,marca:enermax, potencia:6.3KW,arranque:manual-electrico,motor:GX390K1-honda,potencia:13HP,nivel de ruido: 78 decibeles, capac. Tanque:19lt,autonom.trab.:4.8hr, Serie No. *2918536 y *3226501</v>
          </cell>
        </row>
        <row r="37">
          <cell r="A37" t="str">
            <v>Equipos de Bombeo Sumergibles para pozo profundo-Marca Ebara (modelo BHS 1012-5-125, capacidad  H=131.1m(430Ft),Q=180m3/hr(50L/sg), motor:125HP</v>
          </cell>
          <cell r="B37" t="str">
            <v>MYE</v>
          </cell>
          <cell r="C37">
            <v>32413996</v>
          </cell>
          <cell r="D37">
            <v>35063184</v>
          </cell>
          <cell r="E37" t="str">
            <v>OM7AC</v>
          </cell>
          <cell r="F37">
            <v>16550036</v>
          </cell>
          <cell r="G37" t="str">
            <v>Equipos de Bombeo Sumergibles para pozo profundo-Marca Ebara (modelo BHS 1012-5-125, capacidad  H=131.1m(430Ft),Q=180m3/hr(50L/sg), motor:125HP</v>
          </cell>
        </row>
        <row r="38">
          <cell r="A38" t="str">
            <v>Equipos de Bombeo Sumergibles para pozo profundo-Marca Ebara(modelo BHS 517-12-45, capacidad H=112.8m(370Ft), Q=72m3/hr(20L/sg),motor:45HP</v>
          </cell>
          <cell r="B38" t="str">
            <v>MYE</v>
          </cell>
          <cell r="C38">
            <v>13611904</v>
          </cell>
          <cell r="D38">
            <v>14724399</v>
          </cell>
          <cell r="E38" t="str">
            <v>OM7AC</v>
          </cell>
          <cell r="F38">
            <v>16550037</v>
          </cell>
          <cell r="G38" t="str">
            <v>Equipos de Bombeo Sumergibles para pozo profundo-Marca Ebara(modelo BHS 517-12-45, capacidad H=112.8m(370Ft), Q=72m3/hr(20L/sg),motor:45HP</v>
          </cell>
        </row>
        <row r="39">
          <cell r="A39" t="str">
            <v>Equipos de Bombeo Sumergibles para pozo profundo-Marca Ebara(modelo BHS 517-11-40,capacidad H=100m(328Ft),Q=72m3/hr(20L/sg),motor:40HP</v>
          </cell>
          <cell r="B39" t="str">
            <v>MYE</v>
          </cell>
          <cell r="C39">
            <v>12747124</v>
          </cell>
          <cell r="D39">
            <v>13788940</v>
          </cell>
          <cell r="E39" t="str">
            <v>OM7AC</v>
          </cell>
          <cell r="F39">
            <v>16550038</v>
          </cell>
          <cell r="G39" t="str">
            <v>Equipos de Bombeo Sumergibles para pozo profundo-Marca Ebara(modelo BHS 517-11-40,capacidad H=100m(328Ft),Q=72m3/hr(20L/sg),motor:40HP</v>
          </cell>
        </row>
        <row r="40">
          <cell r="A40" t="str">
            <v>Bomba Sumergible marca grundfos inoxidable modelo 800S1000-4 con motor franklin electric de 100 460voltios</v>
          </cell>
          <cell r="B40" t="str">
            <v>MYE</v>
          </cell>
          <cell r="C40">
            <v>28431600</v>
          </cell>
          <cell r="D40">
            <v>29267162</v>
          </cell>
          <cell r="E40" t="str">
            <v>OM7AC</v>
          </cell>
          <cell r="F40">
            <v>16550039</v>
          </cell>
          <cell r="G40" t="str">
            <v>Bomba Sumergible marca grundfos inoxidable modelo 800S1000-4 con motor franklin electric de 100 460voltios</v>
          </cell>
        </row>
        <row r="41">
          <cell r="A41" t="str">
            <v>Motobomba Sumergible marca grundfos inoxidable modelo 385S500-6 con motor franklin electric de 50HP a 460voltios</v>
          </cell>
          <cell r="B41" t="str">
            <v>MYE</v>
          </cell>
          <cell r="C41">
            <v>15581120</v>
          </cell>
          <cell r="D41">
            <v>16039024</v>
          </cell>
          <cell r="E41" t="str">
            <v>OM7AC</v>
          </cell>
          <cell r="F41">
            <v>16550040</v>
          </cell>
          <cell r="G41" t="str">
            <v>Motobomba Sumergible marca grundfos inoxidable modelo 385S500-6 con motor franklin electric de 50HP a 460voltios</v>
          </cell>
        </row>
        <row r="42">
          <cell r="A42" t="str">
            <v>Motobomba Sumergible marca grundfos inoxidable modelo 475S1000-9 con motor franklin electric de 100HP a 460voltios</v>
          </cell>
          <cell r="B42" t="str">
            <v>MYE</v>
          </cell>
          <cell r="C42">
            <v>25462000</v>
          </cell>
          <cell r="D42">
            <v>26210288</v>
          </cell>
          <cell r="E42" t="str">
            <v>OM7AC</v>
          </cell>
          <cell r="F42">
            <v>16550041</v>
          </cell>
          <cell r="G42" t="str">
            <v>Motobomba Sumergible marca grundfos inoxidable modelo 475S1000-9 con motor franklin electric de 100HP a 460voltios</v>
          </cell>
        </row>
        <row r="43">
          <cell r="A43" t="str">
            <v>Destapadora k-1000 ridg ref:*34295</v>
          </cell>
          <cell r="B43" t="str">
            <v>MYE</v>
          </cell>
          <cell r="C43">
            <v>11484000</v>
          </cell>
          <cell r="D43">
            <v>11821495</v>
          </cell>
          <cell r="E43" t="str">
            <v>OM7AL</v>
          </cell>
          <cell r="F43">
            <v>16550042</v>
          </cell>
          <cell r="G43" t="str">
            <v>Destapadora k-1000 ridg ref:*34295</v>
          </cell>
        </row>
        <row r="44">
          <cell r="A44" t="str">
            <v>Destapadora k-1000 ridg ref:*34295</v>
          </cell>
          <cell r="B44" t="str">
            <v>MYE</v>
          </cell>
          <cell r="C44">
            <v>11484000</v>
          </cell>
          <cell r="D44">
            <v>11821495</v>
          </cell>
          <cell r="E44" t="str">
            <v>OM7AL</v>
          </cell>
          <cell r="F44">
            <v>16550043</v>
          </cell>
          <cell r="G44" t="str">
            <v>Destapadora k-1000 ridg ref:*34295</v>
          </cell>
        </row>
        <row r="45">
          <cell r="A45" t="str">
            <v>Llave de Tubo trabajo</v>
          </cell>
          <cell r="B45" t="str">
            <v>MYE</v>
          </cell>
          <cell r="C45">
            <v>152241</v>
          </cell>
          <cell r="D45">
            <v>156711</v>
          </cell>
          <cell r="E45" t="str">
            <v>HA7</v>
          </cell>
          <cell r="F45">
            <v>16550044</v>
          </cell>
          <cell r="G45" t="str">
            <v>Llave de Tubo trabajo</v>
          </cell>
        </row>
        <row r="46">
          <cell r="A46" t="str">
            <v>LLave P/ Tubo de trabajo</v>
          </cell>
          <cell r="B46" t="str">
            <v>MYE</v>
          </cell>
          <cell r="C46">
            <v>240071</v>
          </cell>
          <cell r="D46">
            <v>247126</v>
          </cell>
          <cell r="E46" t="str">
            <v>HA7</v>
          </cell>
          <cell r="F46">
            <v>16550045</v>
          </cell>
          <cell r="G46" t="str">
            <v>LLave P/ Tubo de trabajo</v>
          </cell>
        </row>
        <row r="47">
          <cell r="A47" t="str">
            <v>Llave p/ Tubo de trabajo</v>
          </cell>
          <cell r="B47" t="str">
            <v>MYE</v>
          </cell>
          <cell r="C47">
            <v>506920</v>
          </cell>
          <cell r="D47">
            <v>521819</v>
          </cell>
          <cell r="E47" t="str">
            <v>HA7</v>
          </cell>
          <cell r="F47">
            <v>16550046</v>
          </cell>
          <cell r="G47" t="str">
            <v>LLave P/ Tubo de trabajo</v>
          </cell>
        </row>
        <row r="48">
          <cell r="A48" t="str">
            <v>Extrator 5 TON.5.1/2*7" POWER TEAM</v>
          </cell>
          <cell r="B48" t="str">
            <v>MYE</v>
          </cell>
          <cell r="C48">
            <v>170369</v>
          </cell>
          <cell r="D48">
            <v>175380</v>
          </cell>
          <cell r="E48" t="str">
            <v>HA7</v>
          </cell>
          <cell r="F48">
            <v>16550047</v>
          </cell>
          <cell r="G48" t="str">
            <v>Extrator 5 TON.5.1/2*7" POWER TEAM</v>
          </cell>
        </row>
        <row r="49">
          <cell r="A49" t="str">
            <v>Martillo D.Bola 24ONZ</v>
          </cell>
          <cell r="B49" t="str">
            <v>MYE</v>
          </cell>
          <cell r="C49">
            <v>82319</v>
          </cell>
          <cell r="D49">
            <v>84737</v>
          </cell>
          <cell r="E49" t="str">
            <v>HA7</v>
          </cell>
          <cell r="F49">
            <v>16550048</v>
          </cell>
          <cell r="G49" t="str">
            <v>Martillo D.Bola 24ONZ</v>
          </cell>
        </row>
        <row r="50">
          <cell r="A50" t="str">
            <v>Hombresolo 10 guijada</v>
          </cell>
          <cell r="B50" t="str">
            <v>MYE</v>
          </cell>
          <cell r="C50">
            <v>41380</v>
          </cell>
          <cell r="D50">
            <v>42603</v>
          </cell>
          <cell r="E50" t="str">
            <v>HA7</v>
          </cell>
          <cell r="F50">
            <v>16550049</v>
          </cell>
          <cell r="G50" t="str">
            <v>Hombresolo 10 guijada</v>
          </cell>
        </row>
        <row r="51">
          <cell r="A51" t="str">
            <v>Jgo. de Llaves BRISTOL 0.28</v>
          </cell>
          <cell r="B51" t="str">
            <v>MYE</v>
          </cell>
          <cell r="C51">
            <v>98739</v>
          </cell>
          <cell r="D51">
            <v>101639</v>
          </cell>
          <cell r="E51" t="str">
            <v>HA7</v>
          </cell>
          <cell r="F51">
            <v>16550050</v>
          </cell>
          <cell r="G51" t="str">
            <v>Jgo. de Llaves BRISTOL 0.28</v>
          </cell>
        </row>
        <row r="52">
          <cell r="A52" t="str">
            <v>Jgo. de BROGAS 1/16-1 HSS 37 pzas.</v>
          </cell>
          <cell r="B52" t="str">
            <v>MYE</v>
          </cell>
          <cell r="C52">
            <v>1046900</v>
          </cell>
          <cell r="D52">
            <v>1077670</v>
          </cell>
          <cell r="E52" t="str">
            <v>HA7</v>
          </cell>
          <cell r="F52">
            <v>16550051</v>
          </cell>
          <cell r="G52" t="str">
            <v>Jgo. de BROGAS 1/16-1 HSS 37 pzas.</v>
          </cell>
          <cell r="H52">
            <v>1</v>
          </cell>
        </row>
        <row r="53">
          <cell r="A53" t="str">
            <v>Ratchet de 1/2 IR</v>
          </cell>
          <cell r="B53" t="str">
            <v>MYE</v>
          </cell>
          <cell r="C53">
            <v>136703</v>
          </cell>
          <cell r="D53">
            <v>140724</v>
          </cell>
          <cell r="E53" t="str">
            <v>HA7</v>
          </cell>
          <cell r="F53">
            <v>16550052</v>
          </cell>
          <cell r="G53" t="str">
            <v>Ratchet de 1/2 IR</v>
          </cell>
          <cell r="H53">
            <v>1</v>
          </cell>
        </row>
        <row r="54">
          <cell r="A54" t="str">
            <v>Prensa de Banco de 8"URSUS</v>
          </cell>
          <cell r="B54" t="str">
            <v>MYE</v>
          </cell>
          <cell r="C54">
            <v>396720</v>
          </cell>
          <cell r="D54">
            <v>408380</v>
          </cell>
          <cell r="E54" t="str">
            <v>HA7</v>
          </cell>
          <cell r="F54">
            <v>16550053</v>
          </cell>
          <cell r="G54" t="str">
            <v>Prensa de Banco de 8"URSUS</v>
          </cell>
          <cell r="H54">
            <v>1</v>
          </cell>
        </row>
        <row r="55">
          <cell r="A55" t="str">
            <v>Prensa Cadena de</v>
          </cell>
          <cell r="B55" t="str">
            <v>MYE</v>
          </cell>
          <cell r="C55">
            <v>1696419</v>
          </cell>
          <cell r="D55">
            <v>1746270</v>
          </cell>
          <cell r="E55" t="str">
            <v>HA7</v>
          </cell>
          <cell r="F55">
            <v>16550054</v>
          </cell>
          <cell r="G55" t="str">
            <v>Prensa Cadena de</v>
          </cell>
          <cell r="H55">
            <v>1</v>
          </cell>
        </row>
        <row r="56">
          <cell r="A56" t="str">
            <v>Llave P/tubo Trabajo</v>
          </cell>
          <cell r="B56" t="str">
            <v>MYE</v>
          </cell>
          <cell r="C56">
            <v>106453</v>
          </cell>
          <cell r="D56">
            <v>109582</v>
          </cell>
          <cell r="E56" t="str">
            <v>HA7</v>
          </cell>
          <cell r="F56">
            <v>16550055</v>
          </cell>
          <cell r="G56" t="str">
            <v>Llave P/tubo Trabajo</v>
          </cell>
          <cell r="H56">
            <v>1</v>
          </cell>
        </row>
        <row r="57">
          <cell r="A57" t="str">
            <v>Barra de Puntas 16 Libras Marca</v>
          </cell>
          <cell r="B57" t="str">
            <v>MYE</v>
          </cell>
          <cell r="C57">
            <v>43639</v>
          </cell>
          <cell r="D57">
            <v>44929</v>
          </cell>
          <cell r="E57" t="str">
            <v>HA7</v>
          </cell>
          <cell r="F57">
            <v>16550056</v>
          </cell>
          <cell r="G57" t="str">
            <v>Barra de Puntas 16 Libras Marca</v>
          </cell>
        </row>
        <row r="58">
          <cell r="A58" t="str">
            <v>Barra de Puntas 16 Libras Marca</v>
          </cell>
          <cell r="B58" t="str">
            <v>MYE</v>
          </cell>
          <cell r="C58">
            <v>43639</v>
          </cell>
          <cell r="D58">
            <v>44929</v>
          </cell>
          <cell r="E58" t="str">
            <v>HA7</v>
          </cell>
          <cell r="F58">
            <v>16550057</v>
          </cell>
          <cell r="G58" t="str">
            <v>Barra de Puntas 16 Libras Marca</v>
          </cell>
        </row>
        <row r="59">
          <cell r="A59" t="str">
            <v>Manguera Gemela Oxiacetilenica</v>
          </cell>
          <cell r="B59" t="str">
            <v>MYE</v>
          </cell>
          <cell r="C59">
            <v>5730</v>
          </cell>
          <cell r="D59">
            <v>5902</v>
          </cell>
          <cell r="E59" t="str">
            <v>HA7</v>
          </cell>
          <cell r="F59">
            <v>16550058</v>
          </cell>
          <cell r="G59" t="str">
            <v>Manguera Gemela Oxiacetilenica</v>
          </cell>
          <cell r="H59">
            <v>1</v>
          </cell>
        </row>
        <row r="60">
          <cell r="A60" t="str">
            <v>Manguera Gemela Oxiacetilenica</v>
          </cell>
          <cell r="B60" t="str">
            <v>MYE</v>
          </cell>
          <cell r="C60">
            <v>5730</v>
          </cell>
          <cell r="D60">
            <v>5902</v>
          </cell>
          <cell r="E60" t="str">
            <v>HA7</v>
          </cell>
          <cell r="F60">
            <v>16550059</v>
          </cell>
          <cell r="G60" t="str">
            <v>Manguera Gemela Oxiacetilenica</v>
          </cell>
          <cell r="H60">
            <v>1</v>
          </cell>
        </row>
        <row r="61">
          <cell r="A61" t="str">
            <v>Manguera Gemela Oxiacetilenica</v>
          </cell>
          <cell r="B61" t="str">
            <v>MYE</v>
          </cell>
          <cell r="C61">
            <v>5730</v>
          </cell>
          <cell r="D61">
            <v>5902</v>
          </cell>
          <cell r="E61" t="str">
            <v>HA7</v>
          </cell>
          <cell r="F61">
            <v>16550060</v>
          </cell>
          <cell r="G61" t="str">
            <v>Manguera Gemela Oxiacetilenica</v>
          </cell>
          <cell r="H61">
            <v>1</v>
          </cell>
        </row>
        <row r="62">
          <cell r="A62" t="str">
            <v>Manguera Gemela Oxiacetilenica</v>
          </cell>
          <cell r="B62" t="str">
            <v>MYE</v>
          </cell>
          <cell r="C62">
            <v>5730</v>
          </cell>
          <cell r="D62">
            <v>5902</v>
          </cell>
          <cell r="E62" t="str">
            <v>HA7</v>
          </cell>
          <cell r="F62">
            <v>16550061</v>
          </cell>
          <cell r="G62" t="str">
            <v>Manguera Gemela Oxiacetilenica</v>
          </cell>
          <cell r="H62">
            <v>1</v>
          </cell>
        </row>
        <row r="63">
          <cell r="A63" t="str">
            <v>Manguera Gemela Oxiacetilenica</v>
          </cell>
          <cell r="B63" t="str">
            <v>MYE</v>
          </cell>
          <cell r="C63">
            <v>5730</v>
          </cell>
          <cell r="D63">
            <v>5902</v>
          </cell>
          <cell r="E63" t="str">
            <v>HA7</v>
          </cell>
          <cell r="F63">
            <v>16550062</v>
          </cell>
          <cell r="G63" t="str">
            <v>Manguera Gemela Oxiacetilenica</v>
          </cell>
          <cell r="H63">
            <v>1</v>
          </cell>
        </row>
        <row r="64">
          <cell r="A64" t="str">
            <v>Manguera Gemela Oxiacetilenica</v>
          </cell>
          <cell r="B64" t="str">
            <v>MYE</v>
          </cell>
          <cell r="C64">
            <v>5730</v>
          </cell>
          <cell r="D64">
            <v>5902</v>
          </cell>
          <cell r="E64" t="str">
            <v>HA7</v>
          </cell>
          <cell r="F64">
            <v>16550063</v>
          </cell>
          <cell r="G64" t="str">
            <v>Manguera Gemela Oxiacetilenica</v>
          </cell>
          <cell r="H64">
            <v>1</v>
          </cell>
        </row>
        <row r="65">
          <cell r="A65" t="str">
            <v>Manguera Gemela Oxiacetilenica</v>
          </cell>
          <cell r="B65" t="str">
            <v>MYE</v>
          </cell>
          <cell r="C65">
            <v>5730</v>
          </cell>
          <cell r="D65">
            <v>5902</v>
          </cell>
          <cell r="E65" t="str">
            <v>HA7</v>
          </cell>
          <cell r="F65">
            <v>16550064</v>
          </cell>
          <cell r="G65" t="str">
            <v>Manguera Gemela Oxiacetilenica</v>
          </cell>
        </row>
        <row r="66">
          <cell r="A66" t="str">
            <v>Manguera Gemela Oxiacetilenica</v>
          </cell>
          <cell r="B66" t="str">
            <v>MYE</v>
          </cell>
          <cell r="C66">
            <v>5730</v>
          </cell>
          <cell r="D66">
            <v>5902</v>
          </cell>
          <cell r="E66" t="str">
            <v>HA7</v>
          </cell>
          <cell r="F66">
            <v>16550065</v>
          </cell>
          <cell r="G66" t="str">
            <v>Manguera Gemela Oxiacetilenica</v>
          </cell>
        </row>
        <row r="67">
          <cell r="A67" t="str">
            <v>Manguera Gemela Oxiacetilenica</v>
          </cell>
          <cell r="B67" t="str">
            <v>MYE</v>
          </cell>
          <cell r="C67">
            <v>5730</v>
          </cell>
          <cell r="D67">
            <v>5902</v>
          </cell>
          <cell r="E67" t="str">
            <v>HA7</v>
          </cell>
          <cell r="F67">
            <v>16550066</v>
          </cell>
          <cell r="G67" t="str">
            <v>Manguera Gemela Oxiacetilenica</v>
          </cell>
        </row>
        <row r="68">
          <cell r="A68" t="str">
            <v>Manguera Gemela Oxiacetilenica</v>
          </cell>
          <cell r="B68" t="str">
            <v>MYE</v>
          </cell>
          <cell r="C68">
            <v>5730</v>
          </cell>
          <cell r="D68">
            <v>5902</v>
          </cell>
          <cell r="E68" t="str">
            <v>HA7</v>
          </cell>
          <cell r="F68">
            <v>16550067</v>
          </cell>
          <cell r="G68" t="str">
            <v>Manguera Gemela Oxiacetilenica</v>
          </cell>
        </row>
        <row r="69">
          <cell r="A69" t="str">
            <v>Manguera Gemela Oxiacetilenica</v>
          </cell>
          <cell r="B69" t="str">
            <v>MYE</v>
          </cell>
          <cell r="C69">
            <v>5730</v>
          </cell>
          <cell r="D69">
            <v>5902</v>
          </cell>
          <cell r="E69" t="str">
            <v>HA7</v>
          </cell>
          <cell r="F69">
            <v>16550068</v>
          </cell>
          <cell r="G69" t="str">
            <v>Manguera Gemela Oxiacetilenica</v>
          </cell>
        </row>
        <row r="70">
          <cell r="A70" t="str">
            <v>Manguera Gemela Oxiacetilenica</v>
          </cell>
          <cell r="B70" t="str">
            <v>MYE</v>
          </cell>
          <cell r="C70">
            <v>5730</v>
          </cell>
          <cell r="D70">
            <v>5902</v>
          </cell>
          <cell r="E70" t="str">
            <v>HA7</v>
          </cell>
          <cell r="F70">
            <v>16550069</v>
          </cell>
          <cell r="G70" t="str">
            <v>Manguera Gemela Oxiacetilenica</v>
          </cell>
        </row>
        <row r="71">
          <cell r="A71" t="str">
            <v>Manguera Gemela Oxiacetilenica</v>
          </cell>
          <cell r="B71" t="str">
            <v>MYE</v>
          </cell>
          <cell r="C71">
            <v>5730</v>
          </cell>
          <cell r="D71">
            <v>5902</v>
          </cell>
          <cell r="E71" t="str">
            <v>HA7</v>
          </cell>
          <cell r="F71">
            <v>16550070</v>
          </cell>
          <cell r="G71" t="str">
            <v>Manguera Gemela Oxiacetilenica</v>
          </cell>
        </row>
        <row r="72">
          <cell r="A72" t="str">
            <v>Manguera Gemela Oxiacetilenica</v>
          </cell>
          <cell r="B72" t="str">
            <v>MYE</v>
          </cell>
          <cell r="C72">
            <v>5730</v>
          </cell>
          <cell r="D72">
            <v>5902</v>
          </cell>
          <cell r="E72" t="str">
            <v>HA7</v>
          </cell>
          <cell r="F72">
            <v>16550071</v>
          </cell>
          <cell r="G72" t="str">
            <v>Manguera Gemela Oxiacetilenica</v>
          </cell>
        </row>
        <row r="73">
          <cell r="A73" t="str">
            <v>Manguera Gemela Oxiacetilenica</v>
          </cell>
          <cell r="B73" t="str">
            <v>MYE</v>
          </cell>
          <cell r="C73">
            <v>5730</v>
          </cell>
          <cell r="D73">
            <v>5902</v>
          </cell>
          <cell r="E73" t="str">
            <v>HA7</v>
          </cell>
          <cell r="F73">
            <v>16550072</v>
          </cell>
          <cell r="G73" t="str">
            <v>Manguera Gemela Oxiacetilenica</v>
          </cell>
        </row>
        <row r="74">
          <cell r="A74" t="str">
            <v>Manguera Gemela Oxiacetilenica</v>
          </cell>
          <cell r="B74" t="str">
            <v>MYE</v>
          </cell>
          <cell r="C74">
            <v>5730</v>
          </cell>
          <cell r="D74">
            <v>5902</v>
          </cell>
          <cell r="E74" t="str">
            <v>HA7</v>
          </cell>
          <cell r="F74">
            <v>16550073</v>
          </cell>
          <cell r="G74" t="str">
            <v>Manguera Gemela Oxiacetilenica</v>
          </cell>
        </row>
        <row r="75">
          <cell r="A75" t="str">
            <v>Manguera Gemela Oxiacetilenica</v>
          </cell>
          <cell r="B75" t="str">
            <v>MYE</v>
          </cell>
          <cell r="C75">
            <v>5730</v>
          </cell>
          <cell r="D75">
            <v>5902</v>
          </cell>
          <cell r="E75" t="str">
            <v>HA7</v>
          </cell>
          <cell r="F75">
            <v>16550074</v>
          </cell>
          <cell r="G75" t="str">
            <v>Manguera Gemela Oxiacetilenica</v>
          </cell>
        </row>
        <row r="76">
          <cell r="A76" t="str">
            <v>Manguera Gemela Oxiacetilenica</v>
          </cell>
          <cell r="B76" t="str">
            <v>MYE</v>
          </cell>
          <cell r="C76">
            <v>5730</v>
          </cell>
          <cell r="D76">
            <v>5902</v>
          </cell>
          <cell r="E76" t="str">
            <v>HA7</v>
          </cell>
          <cell r="F76">
            <v>16550075</v>
          </cell>
          <cell r="G76" t="str">
            <v>Manguera Gemela Oxiacetilenica</v>
          </cell>
        </row>
        <row r="77">
          <cell r="A77" t="str">
            <v>Manguera Gemela Oxiacetilenica</v>
          </cell>
          <cell r="B77" t="str">
            <v>MYE</v>
          </cell>
          <cell r="C77">
            <v>5730</v>
          </cell>
          <cell r="D77">
            <v>5902</v>
          </cell>
          <cell r="E77" t="str">
            <v>HA7</v>
          </cell>
          <cell r="F77">
            <v>16550076</v>
          </cell>
          <cell r="G77" t="str">
            <v>Manguera Gemela Oxiacetilenica</v>
          </cell>
        </row>
        <row r="78">
          <cell r="A78" t="str">
            <v>Manguera Gemela Oxiacetilenica</v>
          </cell>
          <cell r="B78" t="str">
            <v>MYE</v>
          </cell>
          <cell r="C78">
            <v>5730</v>
          </cell>
          <cell r="D78">
            <v>5902</v>
          </cell>
          <cell r="E78" t="str">
            <v>HA7</v>
          </cell>
          <cell r="F78">
            <v>16550077</v>
          </cell>
          <cell r="G78" t="str">
            <v>Manguera Gemela Oxiacetilenica</v>
          </cell>
        </row>
        <row r="79">
          <cell r="A79" t="str">
            <v>Pinza P/PINES Comertible</v>
          </cell>
          <cell r="B79" t="str">
            <v>MYE</v>
          </cell>
          <cell r="C79">
            <v>75068</v>
          </cell>
          <cell r="D79">
            <v>77277</v>
          </cell>
          <cell r="E79" t="str">
            <v>HA7</v>
          </cell>
          <cell r="F79">
            <v>16550078</v>
          </cell>
          <cell r="G79" t="str">
            <v>Pinza P/PINES Comertible</v>
          </cell>
        </row>
        <row r="80">
          <cell r="A80" t="str">
            <v>Jgo.Cinceles 86C PROTO 5pzas.</v>
          </cell>
          <cell r="B80" t="str">
            <v>MYE</v>
          </cell>
          <cell r="C80">
            <v>89377</v>
          </cell>
          <cell r="D80">
            <v>91999</v>
          </cell>
          <cell r="E80" t="str">
            <v>HA7</v>
          </cell>
          <cell r="F80">
            <v>16550079</v>
          </cell>
          <cell r="G80" t="str">
            <v>Jgo.Cinceles 86C PROTO 5pzas.</v>
          </cell>
        </row>
        <row r="81">
          <cell r="A81" t="str">
            <v>Volvedor Articulado de 1</v>
          </cell>
          <cell r="B81" t="str">
            <v>MYE</v>
          </cell>
          <cell r="C81">
            <v>438632</v>
          </cell>
          <cell r="D81">
            <v>451531</v>
          </cell>
          <cell r="E81" t="str">
            <v>HA7</v>
          </cell>
          <cell r="F81">
            <v>16550080</v>
          </cell>
          <cell r="G81" t="str">
            <v>Volvedor Articulado de 1</v>
          </cell>
        </row>
        <row r="82">
          <cell r="A82" t="str">
            <v>Jgo.Cinceles 86B PROTO 7pzas.</v>
          </cell>
          <cell r="B82" t="str">
            <v>MYE</v>
          </cell>
          <cell r="C82">
            <v>151842</v>
          </cell>
          <cell r="D82">
            <v>156299</v>
          </cell>
          <cell r="E82" t="str">
            <v>HA7</v>
          </cell>
          <cell r="F82">
            <v>16550081</v>
          </cell>
          <cell r="G82" t="str">
            <v>Jgo.Cinceles 86B PROTO 7pzas.</v>
          </cell>
        </row>
        <row r="83">
          <cell r="A83" t="str">
            <v>Jgo. de Llaves BRISTOL 0.7</v>
          </cell>
          <cell r="B83" t="str">
            <v>MYE</v>
          </cell>
          <cell r="C83">
            <v>105448</v>
          </cell>
          <cell r="D83">
            <v>108546</v>
          </cell>
          <cell r="E83" t="str">
            <v>HA7</v>
          </cell>
          <cell r="F83">
            <v>16550082</v>
          </cell>
          <cell r="G83" t="str">
            <v>Jgo. de Llaves BRISTOL 0.7</v>
          </cell>
        </row>
        <row r="84">
          <cell r="A84" t="str">
            <v>Jgo. de Llaves Mixtas de 1 a 2" PROTOS</v>
          </cell>
          <cell r="B84" t="str">
            <v>MYE</v>
          </cell>
          <cell r="C84">
            <v>2746593</v>
          </cell>
          <cell r="D84">
            <v>2827312</v>
          </cell>
          <cell r="E84" t="str">
            <v>HA7</v>
          </cell>
          <cell r="F84">
            <v>16550083</v>
          </cell>
          <cell r="G84" t="str">
            <v>Jgo. de Llaves Mixtas de 1 a 2" PROTOS</v>
          </cell>
        </row>
        <row r="85">
          <cell r="A85" t="str">
            <v>Jgo. De Copas 1/2 de 3/8-1 PROTO</v>
          </cell>
          <cell r="B85" t="str">
            <v>MYE</v>
          </cell>
          <cell r="C85">
            <v>215353</v>
          </cell>
          <cell r="D85">
            <v>221676</v>
          </cell>
          <cell r="E85" t="str">
            <v>HA7</v>
          </cell>
          <cell r="F85">
            <v>16550084</v>
          </cell>
          <cell r="G85" t="str">
            <v>Jgo. De Copas 1/2 de 3/8-1 PROTO</v>
          </cell>
        </row>
        <row r="86">
          <cell r="A86" t="str">
            <v>Llave P/tubo Trabajo</v>
          </cell>
          <cell r="B86" t="str">
            <v>MYE</v>
          </cell>
          <cell r="C86">
            <v>106328</v>
          </cell>
          <cell r="D86">
            <v>109454</v>
          </cell>
          <cell r="E86" t="str">
            <v>HA7</v>
          </cell>
          <cell r="F86">
            <v>16550085</v>
          </cell>
          <cell r="G86" t="str">
            <v>Llave P/tubo Trabajo</v>
          </cell>
        </row>
        <row r="87">
          <cell r="A87" t="str">
            <v>Tijera P/Lamina 10"PROTO.</v>
          </cell>
          <cell r="B87" t="str">
            <v>MYE</v>
          </cell>
          <cell r="C87">
            <v>53274</v>
          </cell>
          <cell r="D87">
            <v>54837</v>
          </cell>
          <cell r="E87" t="str">
            <v>HA7</v>
          </cell>
          <cell r="F87">
            <v>16550086</v>
          </cell>
          <cell r="G87" t="str">
            <v>Tijera P/Lamina 10"PROTO.</v>
          </cell>
        </row>
        <row r="88">
          <cell r="A88" t="str">
            <v>Jgo. de Copas 1"DE 1.1/16-2" PROTO</v>
          </cell>
          <cell r="B88" t="str">
            <v>MYE</v>
          </cell>
          <cell r="C88">
            <v>1392174</v>
          </cell>
          <cell r="D88">
            <v>1433094</v>
          </cell>
          <cell r="E88" t="str">
            <v>HA7</v>
          </cell>
          <cell r="F88">
            <v>16550087</v>
          </cell>
          <cell r="G88" t="str">
            <v>Jgo. de Copas 1"DE 1.1/16-2" PROTO</v>
          </cell>
        </row>
        <row r="89">
          <cell r="A89" t="str">
            <v>Bomba Industrial  2.0 HP 4HME200 Marca Evans-motor webb 110/220voltios,succión y desc 1 1/2*1 1/4</v>
          </cell>
          <cell r="B89" t="str">
            <v>MYE</v>
          </cell>
          <cell r="C89">
            <v>473280</v>
          </cell>
          <cell r="D89">
            <v>487193</v>
          </cell>
          <cell r="E89" t="str">
            <v>HA7</v>
          </cell>
          <cell r="F89">
            <v>16550088</v>
          </cell>
          <cell r="G89" t="str">
            <v>Bomba Industrial  2.0 HP 4HME200 Marca Evans-motor webb 110/220voltios,succión y desc 1 1/2*1 1/4</v>
          </cell>
          <cell r="H89">
            <v>1</v>
          </cell>
        </row>
        <row r="90">
          <cell r="A90" t="str">
            <v>Equipo de Soldadura Autogena</v>
          </cell>
          <cell r="B90" t="str">
            <v>MYE</v>
          </cell>
          <cell r="C90">
            <v>1567595</v>
          </cell>
          <cell r="D90">
            <v>1585615</v>
          </cell>
          <cell r="E90" t="str">
            <v>HA7</v>
          </cell>
          <cell r="F90">
            <v>16550089</v>
          </cell>
          <cell r="G90" t="str">
            <v>Equipo de Soldadura Autogena</v>
          </cell>
          <cell r="H90">
            <v>1</v>
          </cell>
        </row>
        <row r="91">
          <cell r="A91" t="str">
            <v>Torres Riendadas de 40 metros de altura</v>
          </cell>
          <cell r="B91" t="str">
            <v>MYE</v>
          </cell>
          <cell r="C91">
            <v>14790000</v>
          </cell>
          <cell r="D91">
            <v>14960016</v>
          </cell>
          <cell r="E91" t="str">
            <v>HA7</v>
          </cell>
          <cell r="F91">
            <v>16550090</v>
          </cell>
          <cell r="G91" t="str">
            <v>Torres Riendadas de 40 metros de altura</v>
          </cell>
          <cell r="H91">
            <v>1</v>
          </cell>
        </row>
        <row r="92">
          <cell r="A92" t="str">
            <v>Torres Riendadas de 25 metros de altura</v>
          </cell>
          <cell r="B92" t="str">
            <v>MYE</v>
          </cell>
          <cell r="C92">
            <v>7377600</v>
          </cell>
          <cell r="D92">
            <v>7462407</v>
          </cell>
          <cell r="E92" t="str">
            <v>HA7</v>
          </cell>
          <cell r="F92">
            <v>16550091</v>
          </cell>
          <cell r="G92" t="str">
            <v>Torres Riendadas de 25 metros de altura</v>
          </cell>
          <cell r="H92">
            <v>1</v>
          </cell>
        </row>
        <row r="93">
          <cell r="A93" t="str">
            <v>Equipo protección respiratoria,de autocontenido, marca MSA,modelo AirHawk MMR,con cilindro ´para 30minutos,aire a 2216psi,arnes,correas,máscara ultra lite,reguladores,alarma y estuche</v>
          </cell>
          <cell r="B93" t="str">
            <v>MYE</v>
          </cell>
          <cell r="C93">
            <v>4872000</v>
          </cell>
          <cell r="D93">
            <v>5036507</v>
          </cell>
          <cell r="E93" t="str">
            <v>OM7AC</v>
          </cell>
          <cell r="F93">
            <v>16550092</v>
          </cell>
          <cell r="G93" t="str">
            <v>Equipo protección respiratoria,de autocontenido, marca MSA,modelo AirHawk MMR,con cilindro ´para 30minutos,aire a 2216psi,arnes,correas,máscara ultra lite,reguladores,alarma y estuche</v>
          </cell>
          <cell r="H93">
            <v>1</v>
          </cell>
        </row>
        <row r="94">
          <cell r="A94" t="str">
            <v>Equipo protección respiratoria,de autocontenido, marca MSA,modelo AirHawk MMR,con cilindro ´para 30minutos,aire a 2216psi,arnes,correas,máscara ultra lite,reguladores,alarma y estuche</v>
          </cell>
          <cell r="B94" t="str">
            <v>MYE</v>
          </cell>
          <cell r="C94">
            <v>4872000</v>
          </cell>
          <cell r="D94">
            <v>5036507</v>
          </cell>
          <cell r="E94" t="str">
            <v>OM7AC</v>
          </cell>
          <cell r="F94">
            <v>16550093</v>
          </cell>
          <cell r="G94" t="str">
            <v>Equipo protección respiratoria,de autocontenido, marca MSA,modelo AirHawk MMR,con cilindro ´para 30minutos,aire a 2216psi,arnes,correas,máscara ultra lite,reguladores,alarma y estuche</v>
          </cell>
          <cell r="H94">
            <v>1</v>
          </cell>
        </row>
        <row r="95">
          <cell r="A95" t="str">
            <v>Guadañadora TL- 52 J400(incluye gafas,taro medidor de aceite,3 cuchillos,herramientas,arnes y manual de operaciones)</v>
          </cell>
          <cell r="B95" t="str">
            <v>MYE</v>
          </cell>
          <cell r="C95">
            <v>1326170</v>
          </cell>
          <cell r="D95">
            <v>1379856</v>
          </cell>
          <cell r="E95" t="str">
            <v>OM7AC</v>
          </cell>
          <cell r="F95">
            <v>16550094</v>
          </cell>
          <cell r="G95" t="str">
            <v>Guadañadora TL- 52 J400(incluye gafas,taro medidor de aceite,3 cuchillos,herramientas,arnes y manual de operaciones)</v>
          </cell>
        </row>
        <row r="96">
          <cell r="A96" t="str">
            <v>Llave de cadena p/tb de 2 a 12 Pulgadas  Marca Ridgid</v>
          </cell>
          <cell r="B96" t="str">
            <v>MYE</v>
          </cell>
          <cell r="C96">
            <v>2589294</v>
          </cell>
          <cell r="D96">
            <v>2666318</v>
          </cell>
          <cell r="E96" t="str">
            <v>HA7</v>
          </cell>
          <cell r="F96">
            <v>16550095</v>
          </cell>
          <cell r="G96" t="str">
            <v>Llave de cadena p/tb de 2 a 12 Pulgadas  Marca Ridgid</v>
          </cell>
        </row>
        <row r="97">
          <cell r="A97" t="str">
            <v>Llave de cadena p/tb de 2 a 12 Pulgadas  Marca Ridgid</v>
          </cell>
          <cell r="B97" t="str">
            <v>MYE</v>
          </cell>
          <cell r="C97">
            <v>2589294</v>
          </cell>
          <cell r="D97">
            <v>2666318</v>
          </cell>
          <cell r="E97" t="str">
            <v>HA7</v>
          </cell>
          <cell r="F97">
            <v>16550096</v>
          </cell>
          <cell r="G97" t="str">
            <v>Llave de cadena p/tb de 2 a 12 Pulgadas  Marca Ridgid</v>
          </cell>
          <cell r="H97">
            <v>1</v>
          </cell>
        </row>
        <row r="98">
          <cell r="A98" t="str">
            <v>Transformadores   ?</v>
          </cell>
          <cell r="B98" t="str">
            <v>MYE</v>
          </cell>
          <cell r="C98">
            <v>3016000</v>
          </cell>
          <cell r="D98">
            <v>3034902</v>
          </cell>
          <cell r="E98" t="str">
            <v>OM7AC</v>
          </cell>
          <cell r="F98">
            <v>16550097</v>
          </cell>
          <cell r="G98" t="str">
            <v>Transformadores   ?</v>
          </cell>
          <cell r="H98">
            <v>1</v>
          </cell>
        </row>
        <row r="99">
          <cell r="A99" t="str">
            <v>Transformadores   ?</v>
          </cell>
          <cell r="B99" t="str">
            <v>MYE</v>
          </cell>
          <cell r="C99">
            <v>3016000</v>
          </cell>
          <cell r="D99">
            <v>3034902</v>
          </cell>
          <cell r="E99" t="str">
            <v>OM7AC</v>
          </cell>
          <cell r="F99">
            <v>16550098</v>
          </cell>
          <cell r="G99" t="str">
            <v>Transformadores   ?</v>
          </cell>
        </row>
        <row r="100">
          <cell r="A100" t="str">
            <v>Transformadores   ?</v>
          </cell>
          <cell r="B100" t="str">
            <v>MYE</v>
          </cell>
          <cell r="C100">
            <v>3016000</v>
          </cell>
          <cell r="D100">
            <v>3034902</v>
          </cell>
          <cell r="E100" t="str">
            <v>OM7AC</v>
          </cell>
          <cell r="F100">
            <v>16550099</v>
          </cell>
          <cell r="G100" t="str">
            <v>Transformadores   ?</v>
          </cell>
        </row>
        <row r="101">
          <cell r="A101" t="str">
            <v>Transformadores   ?</v>
          </cell>
          <cell r="B101" t="str">
            <v>MYE</v>
          </cell>
          <cell r="C101">
            <v>3016000</v>
          </cell>
          <cell r="D101">
            <v>3034902</v>
          </cell>
          <cell r="E101" t="str">
            <v>OM7AC</v>
          </cell>
          <cell r="F101">
            <v>16550100</v>
          </cell>
          <cell r="G101" t="str">
            <v>Transformadores   ?</v>
          </cell>
        </row>
        <row r="102">
          <cell r="A102" t="str">
            <v>Transformadores   ?</v>
          </cell>
          <cell r="B102" t="str">
            <v>MYE</v>
          </cell>
          <cell r="C102">
            <v>3016000</v>
          </cell>
          <cell r="D102">
            <v>3034902</v>
          </cell>
          <cell r="E102" t="str">
            <v>OM7AL</v>
          </cell>
          <cell r="F102">
            <v>16550101</v>
          </cell>
          <cell r="G102" t="str">
            <v>Transformadores   ?</v>
          </cell>
        </row>
        <row r="103">
          <cell r="A103" t="str">
            <v>Transformadores   ?</v>
          </cell>
          <cell r="B103" t="str">
            <v>MYE</v>
          </cell>
          <cell r="C103">
            <v>3016000</v>
          </cell>
          <cell r="D103">
            <v>3034902</v>
          </cell>
          <cell r="E103" t="str">
            <v>OM7AC</v>
          </cell>
          <cell r="F103">
            <v>16550102</v>
          </cell>
          <cell r="G103" t="str">
            <v>Transformadores   ?</v>
          </cell>
        </row>
        <row r="104">
          <cell r="A104" t="str">
            <v>Transformadores   ?</v>
          </cell>
          <cell r="B104" t="str">
            <v>MYE</v>
          </cell>
          <cell r="C104">
            <v>3016000</v>
          </cell>
          <cell r="D104">
            <v>3034902</v>
          </cell>
          <cell r="E104" t="str">
            <v>OM7AC</v>
          </cell>
          <cell r="F104">
            <v>16550103</v>
          </cell>
          <cell r="G104" t="str">
            <v>Transformadores   ?</v>
          </cell>
        </row>
        <row r="105">
          <cell r="A105" t="str">
            <v>Transformadores   ?</v>
          </cell>
          <cell r="B105" t="str">
            <v>MYE</v>
          </cell>
          <cell r="C105">
            <v>3016000</v>
          </cell>
          <cell r="D105">
            <v>3034902</v>
          </cell>
          <cell r="E105" t="str">
            <v>OM7AC</v>
          </cell>
          <cell r="F105">
            <v>16550104</v>
          </cell>
          <cell r="G105" t="str">
            <v>Transformadores   ?</v>
          </cell>
        </row>
        <row r="106">
          <cell r="A106" t="str">
            <v>Compresor Crafstman 3HP, 15GLN</v>
          </cell>
          <cell r="B106" t="str">
            <v>MYE</v>
          </cell>
          <cell r="C106">
            <v>989750</v>
          </cell>
          <cell r="D106">
            <v>943894</v>
          </cell>
          <cell r="E106" t="str">
            <v>HA7</v>
          </cell>
          <cell r="F106">
            <v>16550105</v>
          </cell>
          <cell r="G106" t="str">
            <v>Compresor Crafstman 3HP, 15GLN</v>
          </cell>
        </row>
        <row r="107">
          <cell r="A107" t="str">
            <v>Aire acondicionado Samsung de 2.4 Tn. Ofic. Czal</v>
          </cell>
          <cell r="B107" t="str">
            <v>MYE</v>
          </cell>
          <cell r="C107">
            <v>3801900</v>
          </cell>
          <cell r="D107">
            <v>4899606</v>
          </cell>
          <cell r="E107" t="str">
            <v>OM5</v>
          </cell>
          <cell r="F107">
            <v>16550106</v>
          </cell>
          <cell r="G107" t="str">
            <v>Aire acondicionado Samsung de 2.4 Tn. Ofic. Czal</v>
          </cell>
        </row>
        <row r="108">
          <cell r="A108" t="str">
            <v>Motor franklin de 60 hp a 460V</v>
          </cell>
          <cell r="B108" t="str">
            <v>MYE</v>
          </cell>
          <cell r="C108">
            <v>8839200</v>
          </cell>
          <cell r="D108">
            <v>9271177</v>
          </cell>
          <cell r="E108" t="str">
            <v>OM7AC</v>
          </cell>
          <cell r="F108">
            <v>16550107</v>
          </cell>
          <cell r="G108" t="str">
            <v>Motor franklin de 60 hp a 460V</v>
          </cell>
        </row>
        <row r="109">
          <cell r="A109" t="str">
            <v>B:omba sumergible inox Grundfod 230S, con motor Franklin 30HP</v>
          </cell>
          <cell r="B109" t="str">
            <v>MYE</v>
          </cell>
          <cell r="C109">
            <v>10625600</v>
          </cell>
          <cell r="D109">
            <v>11144878</v>
          </cell>
          <cell r="E109" t="str">
            <v>OM7AC</v>
          </cell>
          <cell r="F109">
            <v>16550108</v>
          </cell>
          <cell r="G109" t="str">
            <v>B:omba sumergible inox Grundfod 230S, con motor Franklin 30HP</v>
          </cell>
        </row>
        <row r="110">
          <cell r="A110" t="str">
            <v>Motobomba modelo SP 230S-10</v>
          </cell>
          <cell r="B110" t="str">
            <v>MYE</v>
          </cell>
          <cell r="C110">
            <v>13166000</v>
          </cell>
          <cell r="D110">
            <v>13911490</v>
          </cell>
          <cell r="E110" t="str">
            <v>OM7AC</v>
          </cell>
          <cell r="F110">
            <v>16550109</v>
          </cell>
          <cell r="G110" t="str">
            <v>Motobomba modelo SP 230S-10</v>
          </cell>
        </row>
        <row r="111">
          <cell r="A111" t="str">
            <v>Motor sumerg. Franklin 30HP Mod. 230S</v>
          </cell>
          <cell r="B111" t="str">
            <v>MYE</v>
          </cell>
          <cell r="C111">
            <v>6043600</v>
          </cell>
          <cell r="D111">
            <v>6145824</v>
          </cell>
          <cell r="E111" t="str">
            <v>OM7AC</v>
          </cell>
          <cell r="F111">
            <v>16550110</v>
          </cell>
          <cell r="G111" t="str">
            <v>Motor sumerg. Franklin 30HP Mod. 230S</v>
          </cell>
        </row>
        <row r="112">
          <cell r="A112" t="str">
            <v>Tanque de hierro con carreta</v>
          </cell>
          <cell r="B112" t="str">
            <v>MYE</v>
          </cell>
          <cell r="C112">
            <v>686200</v>
          </cell>
          <cell r="D112">
            <v>683097</v>
          </cell>
          <cell r="E112" t="str">
            <v>OM7AC</v>
          </cell>
          <cell r="F112">
            <v>16550111</v>
          </cell>
          <cell r="G112" t="str">
            <v>Tanque de hierro con carreta</v>
          </cell>
        </row>
        <row r="113">
          <cell r="A113" t="str">
            <v>Meger Kioritsu 3122</v>
          </cell>
          <cell r="B113" t="str">
            <v>MYE</v>
          </cell>
          <cell r="C113">
            <v>2070600</v>
          </cell>
          <cell r="D113">
            <v>1989401</v>
          </cell>
          <cell r="E113" t="str">
            <v>HA7</v>
          </cell>
          <cell r="F113">
            <v>16550112</v>
          </cell>
          <cell r="G113" t="e">
            <v>#N/A</v>
          </cell>
        </row>
        <row r="114">
          <cell r="A114" t="str">
            <v>Aire Acondic. Mini Split 22000</v>
          </cell>
          <cell r="B114" t="str">
            <v>MYE</v>
          </cell>
          <cell r="C114">
            <v>2463300</v>
          </cell>
          <cell r="D114">
            <v>2372031</v>
          </cell>
          <cell r="E114" t="str">
            <v>OM7AC</v>
          </cell>
          <cell r="F114">
            <v>16550113</v>
          </cell>
          <cell r="G114" t="e">
            <v>#N/A</v>
          </cell>
        </row>
        <row r="115">
          <cell r="A115" t="str">
            <v>Taladro rotomartillo de 1/2</v>
          </cell>
          <cell r="B115" t="str">
            <v>MYE</v>
          </cell>
          <cell r="C115">
            <v>852000</v>
          </cell>
          <cell r="D115">
            <v>821586</v>
          </cell>
          <cell r="E115" t="str">
            <v>HA7</v>
          </cell>
          <cell r="F115">
            <v>16550114</v>
          </cell>
          <cell r="G115" t="e">
            <v>#N/A</v>
          </cell>
        </row>
        <row r="116">
          <cell r="A116" t="str">
            <v>Motor sumerg Ebara M10</v>
          </cell>
          <cell r="B116" t="str">
            <v>MYE</v>
          </cell>
          <cell r="C116">
            <v>23442891</v>
          </cell>
          <cell r="D116">
            <v>22779927</v>
          </cell>
          <cell r="E116" t="str">
            <v>OM7AC</v>
          </cell>
          <cell r="F116">
            <v>16550115</v>
          </cell>
          <cell r="G116" t="e">
            <v>#N/A</v>
          </cell>
        </row>
        <row r="117">
          <cell r="A117" t="str">
            <v>Guadaña TL-52 J400</v>
          </cell>
          <cell r="B117" t="str">
            <v>MYE</v>
          </cell>
          <cell r="C117">
            <v>1365000</v>
          </cell>
          <cell r="D117">
            <v>1346277</v>
          </cell>
          <cell r="E117" t="str">
            <v>OM7AC</v>
          </cell>
          <cell r="F117">
            <v>16550116</v>
          </cell>
          <cell r="G117" t="e">
            <v>#N/A</v>
          </cell>
        </row>
        <row r="118">
          <cell r="A118" t="str">
            <v>Guadaña TL-52 J400</v>
          </cell>
          <cell r="B118" t="str">
            <v>MYE</v>
          </cell>
          <cell r="C118">
            <v>1365000</v>
          </cell>
          <cell r="D118">
            <v>1346277</v>
          </cell>
          <cell r="E118" t="str">
            <v>OM7AL</v>
          </cell>
          <cell r="F118">
            <v>16550117</v>
          </cell>
          <cell r="G118" t="e">
            <v>#N/A</v>
          </cell>
        </row>
        <row r="119">
          <cell r="A119" t="str">
            <v>Fuente lavado de ojos ducha mixta</v>
          </cell>
          <cell r="B119" t="str">
            <v>EMC</v>
          </cell>
          <cell r="C119">
            <v>1096664</v>
          </cell>
          <cell r="D119">
            <v>1128894</v>
          </cell>
          <cell r="E119" t="str">
            <v>EL7</v>
          </cell>
          <cell r="F119">
            <v>16600001</v>
          </cell>
          <cell r="G119" t="str">
            <v>Fuente lavado de ojos ducha mixta</v>
          </cell>
        </row>
        <row r="120">
          <cell r="A120" t="str">
            <v>Fuente lavado de ojos ducha mixta</v>
          </cell>
          <cell r="B120" t="str">
            <v>EMC</v>
          </cell>
          <cell r="C120">
            <v>1096664</v>
          </cell>
          <cell r="D120">
            <v>1128894</v>
          </cell>
          <cell r="E120" t="str">
            <v>EL7</v>
          </cell>
          <cell r="F120">
            <v>16600002</v>
          </cell>
          <cell r="G120" t="str">
            <v>Fuente lavado de ojos ducha mixta</v>
          </cell>
        </row>
        <row r="121">
          <cell r="A121" t="str">
            <v>Fuente lavado de ojos ducha mixta</v>
          </cell>
          <cell r="B121" t="str">
            <v>EMC</v>
          </cell>
          <cell r="C121">
            <v>1096664</v>
          </cell>
          <cell r="D121">
            <v>1128894</v>
          </cell>
          <cell r="E121" t="str">
            <v>EL7</v>
          </cell>
          <cell r="F121">
            <v>16600003</v>
          </cell>
          <cell r="G121" t="str">
            <v>Fuente lavado de ojos ducha mixta</v>
          </cell>
        </row>
        <row r="122">
          <cell r="A122" t="str">
            <v>Sension 7w/1 meter cond probe 115</v>
          </cell>
          <cell r="B122" t="str">
            <v>EMC</v>
          </cell>
          <cell r="C122">
            <v>3507005</v>
          </cell>
          <cell r="D122">
            <v>3594227</v>
          </cell>
          <cell r="E122" t="str">
            <v>EL7</v>
          </cell>
          <cell r="F122">
            <v>16600004</v>
          </cell>
          <cell r="G122" t="str">
            <v>Sension 7w/1 meter cond probe 115</v>
          </cell>
        </row>
        <row r="123">
          <cell r="A123" t="str">
            <v>DR/4000u spectro,uv/vis 115 VAC</v>
          </cell>
          <cell r="B123" t="str">
            <v>EMC</v>
          </cell>
          <cell r="C123">
            <v>28182989</v>
          </cell>
          <cell r="D123">
            <v>28883909</v>
          </cell>
          <cell r="E123" t="str">
            <v>EL7</v>
          </cell>
          <cell r="F123">
            <v>16600005</v>
          </cell>
          <cell r="G123" t="str">
            <v>DR/4000u spectro,uv/vis 115 VAC</v>
          </cell>
        </row>
        <row r="124">
          <cell r="A124" t="str">
            <v>Macropipeteador pipetas 0.1-100 estuche schott</v>
          </cell>
          <cell r="B124" t="str">
            <v>EMC</v>
          </cell>
          <cell r="C124">
            <v>171093</v>
          </cell>
          <cell r="D124">
            <v>-92282</v>
          </cell>
          <cell r="E124" t="str">
            <v>EL7</v>
          </cell>
          <cell r="F124">
            <v>16600006</v>
          </cell>
          <cell r="G124" t="str">
            <v>Macropipeteador pipetas 0.1-100 estuche schott</v>
          </cell>
        </row>
        <row r="125">
          <cell r="A125" t="str">
            <v>Digital titrator</v>
          </cell>
          <cell r="B125" t="str">
            <v>EMC</v>
          </cell>
          <cell r="C125">
            <v>666490</v>
          </cell>
          <cell r="D125">
            <v>683062</v>
          </cell>
          <cell r="E125" t="str">
            <v>EL7</v>
          </cell>
          <cell r="F125">
            <v>16600007</v>
          </cell>
          <cell r="G125" t="str">
            <v>Digital titrator</v>
          </cell>
        </row>
        <row r="126">
          <cell r="A126" t="str">
            <v>Digital titrator</v>
          </cell>
          <cell r="B126" t="str">
            <v>EMC</v>
          </cell>
          <cell r="C126">
            <v>666490</v>
          </cell>
          <cell r="D126">
            <v>683062</v>
          </cell>
          <cell r="E126" t="str">
            <v>EL7</v>
          </cell>
          <cell r="F126">
            <v>16600008</v>
          </cell>
          <cell r="G126" t="str">
            <v>Digital titrator</v>
          </cell>
        </row>
        <row r="127">
          <cell r="A127" t="str">
            <v>2100N lab turb. 115/230v, 50/60HZ epa1821</v>
          </cell>
          <cell r="B127" t="str">
            <v>EMC</v>
          </cell>
          <cell r="C127">
            <v>8759578</v>
          </cell>
          <cell r="D127">
            <v>8977426</v>
          </cell>
          <cell r="E127" t="str">
            <v>EL7</v>
          </cell>
          <cell r="F127">
            <v>16600009</v>
          </cell>
          <cell r="G127" t="str">
            <v>2100N lab turb. 115/230v, 50/60HZ epa1821</v>
          </cell>
        </row>
        <row r="128">
          <cell r="A128" t="str">
            <v>Sension1 w/platinum ph electrode ce</v>
          </cell>
          <cell r="B128" t="str">
            <v>EMC</v>
          </cell>
          <cell r="C128">
            <v>2266065</v>
          </cell>
          <cell r="D128">
            <v>2322421</v>
          </cell>
          <cell r="E128" t="str">
            <v>EL7</v>
          </cell>
          <cell r="F128">
            <v>16600010</v>
          </cell>
          <cell r="G128" t="str">
            <v>Sension1 w/platinum ph electrode ce</v>
          </cell>
        </row>
        <row r="129">
          <cell r="A129" t="str">
            <v>Sension3 lab ph meter 115v</v>
          </cell>
          <cell r="B129" t="str">
            <v>EMC</v>
          </cell>
          <cell r="C129">
            <v>2805604</v>
          </cell>
          <cell r="D129">
            <v>2875380</v>
          </cell>
          <cell r="E129" t="str">
            <v>EL7</v>
          </cell>
          <cell r="F129">
            <v>16600011</v>
          </cell>
          <cell r="G129" t="str">
            <v>Sension3 lab ph meter 115v</v>
          </cell>
        </row>
        <row r="130">
          <cell r="A130" t="str">
            <v>Quanti-Sealer 110</v>
          </cell>
          <cell r="B130" t="str">
            <v>EMC</v>
          </cell>
          <cell r="C130">
            <v>11088480</v>
          </cell>
          <cell r="D130">
            <v>11364252</v>
          </cell>
          <cell r="E130" t="str">
            <v>EL7</v>
          </cell>
          <cell r="F130">
            <v>16600012</v>
          </cell>
          <cell r="G130" t="str">
            <v>Quanti-Sealer 110</v>
          </cell>
        </row>
        <row r="131">
          <cell r="A131" t="str">
            <v>Incubadora 120v 30*29*24</v>
          </cell>
          <cell r="B131" t="str">
            <v>EMC</v>
          </cell>
          <cell r="C131">
            <v>2239420</v>
          </cell>
          <cell r="D131">
            <v>2295111</v>
          </cell>
          <cell r="E131" t="str">
            <v>EL7</v>
          </cell>
          <cell r="F131">
            <v>16600013</v>
          </cell>
          <cell r="G131" t="str">
            <v>Incubadora 120v 30*29*24</v>
          </cell>
        </row>
        <row r="132">
          <cell r="A132" t="str">
            <v>Olla Autoclave 25lts</v>
          </cell>
          <cell r="B132" t="str">
            <v>EMC</v>
          </cell>
          <cell r="C132">
            <v>2021224</v>
          </cell>
          <cell r="D132">
            <v>2071490</v>
          </cell>
          <cell r="E132" t="str">
            <v>EL7</v>
          </cell>
          <cell r="F132">
            <v>16600014</v>
          </cell>
          <cell r="G132" t="str">
            <v>Olla Autoclave 25lts</v>
          </cell>
        </row>
        <row r="133">
          <cell r="A133" t="str">
            <v>Destilador de agua mod 26-c waterwise</v>
          </cell>
          <cell r="B133" t="str">
            <v>EMC</v>
          </cell>
          <cell r="C133">
            <v>5042328</v>
          </cell>
          <cell r="D133">
            <v>5167731</v>
          </cell>
          <cell r="E133" t="str">
            <v>EL7</v>
          </cell>
          <cell r="F133">
            <v>16600015</v>
          </cell>
          <cell r="G133" t="str">
            <v>Destilador de agua mod 26-c waterwise</v>
          </cell>
        </row>
        <row r="134">
          <cell r="A134" t="str">
            <v>Lampara UV laboratorio</v>
          </cell>
          <cell r="B134" t="str">
            <v>EMC</v>
          </cell>
          <cell r="C134">
            <v>598322</v>
          </cell>
          <cell r="D134">
            <v>613201</v>
          </cell>
          <cell r="E134" t="str">
            <v>EL7</v>
          </cell>
          <cell r="F134">
            <v>16600016</v>
          </cell>
          <cell r="G134" t="str">
            <v>lampara uv laboratorio</v>
          </cell>
        </row>
        <row r="135">
          <cell r="A135" t="str">
            <v>Rotametro REGAL 7501-100</v>
          </cell>
          <cell r="B135" t="str">
            <v>ETT</v>
          </cell>
          <cell r="C135">
            <v>1136800</v>
          </cell>
          <cell r="D135">
            <v>1097037</v>
          </cell>
          <cell r="E135" t="str">
            <v>EDEL7</v>
          </cell>
          <cell r="F135">
            <v>16600017</v>
          </cell>
          <cell r="G135" t="str">
            <v>Rotametro REGAL 7501-100</v>
          </cell>
        </row>
        <row r="136">
          <cell r="A136" t="str">
            <v>Macropipeteador eléctrico ACCU</v>
          </cell>
          <cell r="B136" t="str">
            <v>EMC</v>
          </cell>
          <cell r="C136">
            <v>1378080</v>
          </cell>
          <cell r="D136">
            <v>1347771</v>
          </cell>
          <cell r="E136" t="str">
            <v>EL7</v>
          </cell>
          <cell r="F136">
            <v>16600018</v>
          </cell>
          <cell r="G136" t="e">
            <v>#N/A</v>
          </cell>
        </row>
        <row r="137">
          <cell r="A137" t="str">
            <v>Camaras Mavica Sony FD200 digital</v>
          </cell>
          <cell r="B137" t="str">
            <v>MEEO</v>
          </cell>
          <cell r="C137">
            <v>1799000</v>
          </cell>
          <cell r="D137">
            <v>1120607</v>
          </cell>
          <cell r="E137" t="str">
            <v>OME5</v>
          </cell>
          <cell r="F137">
            <v>16650001</v>
          </cell>
          <cell r="G137" t="str">
            <v>Camaras Mavica Sony FD200 digital</v>
          </cell>
        </row>
        <row r="138">
          <cell r="A138" t="str">
            <v>Camaras Mavica Sony FD200 digital</v>
          </cell>
          <cell r="B138" t="str">
            <v>MEEO</v>
          </cell>
          <cell r="C138">
            <v>1799000</v>
          </cell>
          <cell r="D138">
            <v>1120607</v>
          </cell>
          <cell r="E138" t="str">
            <v>OME5</v>
          </cell>
          <cell r="F138">
            <v>16650002</v>
          </cell>
          <cell r="G138" t="str">
            <v>Camaras Mavica Sony FD200 digital</v>
          </cell>
          <cell r="H138">
            <v>1</v>
          </cell>
        </row>
        <row r="139">
          <cell r="A139" t="str">
            <v>Camaras de Video Sony TV 140 digital</v>
          </cell>
          <cell r="B139" t="str">
            <v>MEEO</v>
          </cell>
          <cell r="C139">
            <v>1699000</v>
          </cell>
          <cell r="D139">
            <v>1058312</v>
          </cell>
          <cell r="E139" t="str">
            <v>OME5</v>
          </cell>
          <cell r="F139">
            <v>16650003</v>
          </cell>
          <cell r="G139" t="str">
            <v>Camaras de Video Sony TV 140 digital</v>
          </cell>
          <cell r="H139">
            <v>1</v>
          </cell>
        </row>
        <row r="140">
          <cell r="A140" t="str">
            <v>Camaras de Video Sony TV 140 digital</v>
          </cell>
          <cell r="B140" t="str">
            <v>MEEO</v>
          </cell>
          <cell r="C140">
            <v>1699000</v>
          </cell>
          <cell r="D140">
            <v>1058312</v>
          </cell>
          <cell r="E140" t="str">
            <v>OME5</v>
          </cell>
          <cell r="F140">
            <v>16650004</v>
          </cell>
          <cell r="G140" t="str">
            <v>Camaras de Video Sony TV 140 digital</v>
          </cell>
        </row>
        <row r="141">
          <cell r="A141" t="str">
            <v>Silla Gerencia Comercial</v>
          </cell>
          <cell r="B141" t="str">
            <v>MEEO</v>
          </cell>
          <cell r="C141">
            <v>430000</v>
          </cell>
          <cell r="D141">
            <v>535105</v>
          </cell>
          <cell r="E141" t="str">
            <v>ME5</v>
          </cell>
          <cell r="F141">
            <v>16650005</v>
          </cell>
          <cell r="G141" t="str">
            <v>Silla Gerencia Comercial</v>
          </cell>
        </row>
        <row r="142">
          <cell r="A142" t="str">
            <v>Greca 60 Pocillos Coldelec</v>
          </cell>
          <cell r="B142" t="str">
            <v>MEEO</v>
          </cell>
          <cell r="C142">
            <v>279328</v>
          </cell>
          <cell r="D142">
            <v>108114</v>
          </cell>
          <cell r="E142" t="str">
            <v>OME5</v>
          </cell>
          <cell r="F142">
            <v>16650006</v>
          </cell>
          <cell r="G142" t="str">
            <v>Greca 60 Pocillos Coldelec</v>
          </cell>
        </row>
        <row r="143">
          <cell r="A143" t="str">
            <v>Escritorios en madera mekano</v>
          </cell>
          <cell r="B143" t="str">
            <v>MEEO</v>
          </cell>
          <cell r="C143">
            <v>240000</v>
          </cell>
          <cell r="D143">
            <v>298670</v>
          </cell>
          <cell r="E143" t="str">
            <v>ME5</v>
          </cell>
          <cell r="F143">
            <v>16650007</v>
          </cell>
          <cell r="G143" t="str">
            <v>Escritorios en madera mekano</v>
          </cell>
        </row>
        <row r="144">
          <cell r="A144" t="str">
            <v>Escritorios en madera mekano</v>
          </cell>
          <cell r="B144" t="str">
            <v>MEEO</v>
          </cell>
          <cell r="C144">
            <v>240000</v>
          </cell>
          <cell r="D144">
            <v>298670</v>
          </cell>
          <cell r="E144" t="str">
            <v>ME5</v>
          </cell>
          <cell r="F144">
            <v>16650008</v>
          </cell>
          <cell r="G144" t="str">
            <v>Escritorios en madera mekano</v>
          </cell>
        </row>
        <row r="145">
          <cell r="A145" t="str">
            <v>Silla Gerencial</v>
          </cell>
          <cell r="B145" t="str">
            <v>MEEO</v>
          </cell>
          <cell r="C145">
            <v>246500</v>
          </cell>
          <cell r="D145">
            <v>309054</v>
          </cell>
          <cell r="E145" t="str">
            <v>ME5</v>
          </cell>
          <cell r="F145">
            <v>16650009</v>
          </cell>
          <cell r="G145" t="str">
            <v>Silla Gerencial</v>
          </cell>
        </row>
        <row r="146">
          <cell r="A146" t="str">
            <v>Silla para puesto de trabajo</v>
          </cell>
          <cell r="B146" t="str">
            <v>MEEO</v>
          </cell>
          <cell r="C146">
            <v>198650</v>
          </cell>
          <cell r="D146">
            <v>249059</v>
          </cell>
          <cell r="E146" t="str">
            <v>ME5</v>
          </cell>
          <cell r="F146">
            <v>16650010</v>
          </cell>
          <cell r="G146" t="str">
            <v>Silla para puesto de trabajo</v>
          </cell>
        </row>
        <row r="147">
          <cell r="A147" t="str">
            <v>Silla para puesto de trabajo</v>
          </cell>
          <cell r="B147" t="str">
            <v>MEEO</v>
          </cell>
          <cell r="C147">
            <v>198650</v>
          </cell>
          <cell r="D147">
            <v>249059</v>
          </cell>
          <cell r="E147" t="str">
            <v>ME5</v>
          </cell>
          <cell r="F147">
            <v>16650011</v>
          </cell>
          <cell r="G147" t="str">
            <v>Silla para puesto de trabajo</v>
          </cell>
        </row>
        <row r="148">
          <cell r="A148" t="str">
            <v>Silla para puesto de trabajo</v>
          </cell>
          <cell r="B148" t="str">
            <v>MEEO</v>
          </cell>
          <cell r="C148">
            <v>198650</v>
          </cell>
          <cell r="D148">
            <v>249059</v>
          </cell>
          <cell r="E148" t="str">
            <v>ME5</v>
          </cell>
          <cell r="F148">
            <v>16650012</v>
          </cell>
          <cell r="G148" t="str">
            <v>Silla para puesto de trabajo</v>
          </cell>
        </row>
        <row r="149">
          <cell r="A149" t="str">
            <v>Silla para puesto de trabajo</v>
          </cell>
          <cell r="B149" t="str">
            <v>MEEO</v>
          </cell>
          <cell r="C149">
            <v>198650</v>
          </cell>
          <cell r="D149">
            <v>249059</v>
          </cell>
          <cell r="E149" t="str">
            <v>ME5</v>
          </cell>
          <cell r="F149">
            <v>16650013</v>
          </cell>
          <cell r="G149" t="str">
            <v>Silla para puesto de trabajo</v>
          </cell>
        </row>
        <row r="150">
          <cell r="A150" t="str">
            <v>Silla para puesto de trabajo</v>
          </cell>
          <cell r="B150" t="str">
            <v>MEEO</v>
          </cell>
          <cell r="C150">
            <v>198650</v>
          </cell>
          <cell r="D150">
            <v>249059</v>
          </cell>
          <cell r="E150" t="str">
            <v>ME5</v>
          </cell>
          <cell r="F150">
            <v>16650014</v>
          </cell>
          <cell r="G150" t="str">
            <v>Silla para puesto de trabajo</v>
          </cell>
        </row>
        <row r="151">
          <cell r="A151" t="str">
            <v>Silla para puesto de trabajo</v>
          </cell>
          <cell r="B151" t="str">
            <v>MEEO</v>
          </cell>
          <cell r="C151">
            <v>198650</v>
          </cell>
          <cell r="D151">
            <v>249059</v>
          </cell>
          <cell r="E151" t="str">
            <v>ME5</v>
          </cell>
          <cell r="F151">
            <v>16650015</v>
          </cell>
          <cell r="G151" t="str">
            <v>Silla para puesto de trabajo</v>
          </cell>
        </row>
        <row r="152">
          <cell r="A152" t="str">
            <v>Silla para puesto de trabajo</v>
          </cell>
          <cell r="B152" t="str">
            <v>MEEO</v>
          </cell>
          <cell r="C152">
            <v>198650</v>
          </cell>
          <cell r="D152">
            <v>249059</v>
          </cell>
          <cell r="E152" t="str">
            <v>ME5</v>
          </cell>
          <cell r="F152">
            <v>16650016</v>
          </cell>
          <cell r="G152" t="str">
            <v>Silla para puesto de trabajo</v>
          </cell>
        </row>
        <row r="153">
          <cell r="A153" t="str">
            <v>Silla para puesto de trabajo</v>
          </cell>
          <cell r="B153" t="str">
            <v>MEEO</v>
          </cell>
          <cell r="C153">
            <v>198650</v>
          </cell>
          <cell r="D153">
            <v>249059</v>
          </cell>
          <cell r="E153" t="str">
            <v>ME5</v>
          </cell>
          <cell r="F153">
            <v>16650017</v>
          </cell>
          <cell r="G153" t="str">
            <v>Silla para puesto de trabajo</v>
          </cell>
        </row>
        <row r="154">
          <cell r="A154" t="str">
            <v>Tandens de cuatro sillas en paño, color negro</v>
          </cell>
          <cell r="B154" t="str">
            <v>MEEO</v>
          </cell>
          <cell r="C154">
            <v>498800</v>
          </cell>
          <cell r="D154">
            <v>625360</v>
          </cell>
          <cell r="E154" t="str">
            <v>ME5</v>
          </cell>
          <cell r="F154">
            <v>16650018</v>
          </cell>
          <cell r="G154" t="str">
            <v>Tandens de cuatro sillas en paño, color negro</v>
          </cell>
        </row>
        <row r="155">
          <cell r="A155" t="str">
            <v>Tandens de cuatro sillas en paño, color negro</v>
          </cell>
          <cell r="B155" t="str">
            <v>MEEO</v>
          </cell>
          <cell r="C155">
            <v>498800</v>
          </cell>
          <cell r="D155">
            <v>625360</v>
          </cell>
          <cell r="E155" t="str">
            <v>ME5</v>
          </cell>
          <cell r="F155">
            <v>16650019</v>
          </cell>
          <cell r="G155" t="str">
            <v>Tandens de cuatro sillas en paño, color negro</v>
          </cell>
        </row>
        <row r="156">
          <cell r="A156" t="str">
            <v>Silla Gerencial</v>
          </cell>
          <cell r="B156" t="str">
            <v>MEEO</v>
          </cell>
          <cell r="C156">
            <v>246500</v>
          </cell>
          <cell r="D156">
            <v>309054</v>
          </cell>
          <cell r="E156" t="str">
            <v>ME5</v>
          </cell>
          <cell r="F156">
            <v>16650020</v>
          </cell>
          <cell r="G156" t="str">
            <v>Silla Gerencial</v>
          </cell>
        </row>
        <row r="157">
          <cell r="A157" t="str">
            <v>Tandens de cuatro sillas en paño, color negro</v>
          </cell>
          <cell r="B157" t="str">
            <v>MEEO</v>
          </cell>
          <cell r="C157">
            <v>498800</v>
          </cell>
          <cell r="D157">
            <v>625360</v>
          </cell>
          <cell r="E157" t="str">
            <v>ME5</v>
          </cell>
          <cell r="F157">
            <v>16650021</v>
          </cell>
          <cell r="G157" t="str">
            <v>Tandens de cuatro sillas en paño, color negro</v>
          </cell>
        </row>
        <row r="158">
          <cell r="A158" t="str">
            <v>Tandens de cuatro sillas en paño, color negro</v>
          </cell>
          <cell r="B158" t="str">
            <v>MEEO</v>
          </cell>
          <cell r="C158">
            <v>498800</v>
          </cell>
          <cell r="D158">
            <v>625360</v>
          </cell>
          <cell r="E158" t="str">
            <v>ME5</v>
          </cell>
          <cell r="F158">
            <v>16650022</v>
          </cell>
          <cell r="G158" t="str">
            <v>Tandens de cuatro sillas en paño, color negro</v>
          </cell>
        </row>
        <row r="159">
          <cell r="A159" t="str">
            <v>Tandens de cuatro sillas en paño, color negro</v>
          </cell>
          <cell r="B159" t="str">
            <v>MEEO</v>
          </cell>
          <cell r="C159">
            <v>498800</v>
          </cell>
          <cell r="D159">
            <v>625360</v>
          </cell>
          <cell r="E159" t="str">
            <v>ME5</v>
          </cell>
          <cell r="F159">
            <v>16650023</v>
          </cell>
          <cell r="G159" t="str">
            <v>Tandens de cuatro sillas en paño, color negro</v>
          </cell>
        </row>
        <row r="160">
          <cell r="A160" t="str">
            <v>Mesa redonda</v>
          </cell>
          <cell r="B160" t="str">
            <v>MEEO</v>
          </cell>
          <cell r="C160">
            <v>50000</v>
          </cell>
          <cell r="D160">
            <v>62687</v>
          </cell>
          <cell r="E160" t="str">
            <v>ME5</v>
          </cell>
          <cell r="F160">
            <v>16650024</v>
          </cell>
          <cell r="G160" t="str">
            <v>Mesa redonda</v>
          </cell>
        </row>
        <row r="161">
          <cell r="A161" t="str">
            <v>Palomera de madera</v>
          </cell>
          <cell r="B161" t="str">
            <v>MEEO</v>
          </cell>
          <cell r="C161">
            <v>25000</v>
          </cell>
          <cell r="D161">
            <v>31346</v>
          </cell>
          <cell r="E161" t="str">
            <v>ME5</v>
          </cell>
          <cell r="F161">
            <v>16650025</v>
          </cell>
          <cell r="G161" t="str">
            <v>Palomera de madera</v>
          </cell>
        </row>
        <row r="162">
          <cell r="A162" t="str">
            <v>Carteleras</v>
          </cell>
          <cell r="B162" t="str">
            <v>MEEO</v>
          </cell>
          <cell r="C162">
            <v>20000</v>
          </cell>
          <cell r="D162">
            <v>25072</v>
          </cell>
          <cell r="E162" t="str">
            <v>ME5</v>
          </cell>
          <cell r="F162">
            <v>16650026</v>
          </cell>
          <cell r="G162" t="str">
            <v>Carteleras</v>
          </cell>
        </row>
        <row r="163">
          <cell r="A163" t="str">
            <v>Carteleras</v>
          </cell>
          <cell r="B163" t="str">
            <v>MEEO</v>
          </cell>
          <cell r="C163">
            <v>20000</v>
          </cell>
          <cell r="D163">
            <v>25072</v>
          </cell>
          <cell r="E163" t="str">
            <v>ME5</v>
          </cell>
          <cell r="F163">
            <v>16650027</v>
          </cell>
          <cell r="G163" t="str">
            <v>Carteleras</v>
          </cell>
        </row>
        <row r="164">
          <cell r="A164" t="str">
            <v>Cofres dobles</v>
          </cell>
          <cell r="B164" t="str">
            <v>MEEO</v>
          </cell>
          <cell r="C164">
            <v>50000</v>
          </cell>
          <cell r="D164">
            <v>62687</v>
          </cell>
          <cell r="E164" t="str">
            <v>OME5</v>
          </cell>
          <cell r="F164">
            <v>16650028</v>
          </cell>
          <cell r="G164" t="str">
            <v>Cofres dobles</v>
          </cell>
        </row>
        <row r="165">
          <cell r="A165" t="str">
            <v>Cofres dobles</v>
          </cell>
          <cell r="B165" t="str">
            <v>MEEO</v>
          </cell>
          <cell r="C165">
            <v>50000</v>
          </cell>
          <cell r="D165">
            <v>62687</v>
          </cell>
          <cell r="E165" t="str">
            <v>OME5</v>
          </cell>
          <cell r="F165">
            <v>16650029</v>
          </cell>
          <cell r="G165" t="str">
            <v>Cofres dobles</v>
          </cell>
        </row>
        <row r="166">
          <cell r="A166" t="str">
            <v>Escritorios grandes</v>
          </cell>
          <cell r="B166" t="str">
            <v>MEEO</v>
          </cell>
          <cell r="C166">
            <v>150000</v>
          </cell>
          <cell r="D166">
            <v>188057</v>
          </cell>
          <cell r="E166" t="str">
            <v>ME5</v>
          </cell>
          <cell r="F166">
            <v>16650030</v>
          </cell>
          <cell r="G166" t="str">
            <v>Escritorios grandes</v>
          </cell>
        </row>
        <row r="167">
          <cell r="A167" t="str">
            <v>Escritorios grandes</v>
          </cell>
          <cell r="B167" t="str">
            <v>MEEO</v>
          </cell>
          <cell r="C167">
            <v>150000</v>
          </cell>
          <cell r="D167">
            <v>188057</v>
          </cell>
          <cell r="E167" t="str">
            <v>ME5</v>
          </cell>
          <cell r="F167">
            <v>16650031</v>
          </cell>
          <cell r="G167" t="str">
            <v>Escritorios grandes</v>
          </cell>
        </row>
        <row r="168">
          <cell r="A168" t="str">
            <v>Módulos de trabajo</v>
          </cell>
          <cell r="B168" t="str">
            <v>MEEO</v>
          </cell>
          <cell r="C168">
            <v>150000</v>
          </cell>
          <cell r="D168">
            <v>188057</v>
          </cell>
          <cell r="E168" t="str">
            <v>ME5</v>
          </cell>
          <cell r="F168">
            <v>16650032</v>
          </cell>
          <cell r="G168" t="str">
            <v>Módulos de trabajo</v>
          </cell>
        </row>
        <row r="169">
          <cell r="A169" t="str">
            <v>Módulos de trabajo</v>
          </cell>
          <cell r="B169" t="str">
            <v>MEEO</v>
          </cell>
          <cell r="C169">
            <v>150000</v>
          </cell>
          <cell r="D169">
            <v>188057</v>
          </cell>
          <cell r="E169" t="str">
            <v>ME5</v>
          </cell>
          <cell r="F169">
            <v>16650033</v>
          </cell>
          <cell r="G169" t="str">
            <v>Módulos de trabajo</v>
          </cell>
        </row>
        <row r="170">
          <cell r="A170" t="str">
            <v>Poltronas</v>
          </cell>
          <cell r="B170" t="str">
            <v>MEEO</v>
          </cell>
          <cell r="C170">
            <v>40000</v>
          </cell>
          <cell r="D170">
            <v>50157</v>
          </cell>
          <cell r="E170" t="str">
            <v>ME5</v>
          </cell>
          <cell r="F170">
            <v>16650034</v>
          </cell>
          <cell r="G170" t="str">
            <v>Poltronas</v>
          </cell>
        </row>
        <row r="171">
          <cell r="A171" t="str">
            <v>Poltronas</v>
          </cell>
          <cell r="B171" t="str">
            <v>MEEO</v>
          </cell>
          <cell r="C171">
            <v>40000</v>
          </cell>
          <cell r="D171">
            <v>50157</v>
          </cell>
          <cell r="E171" t="str">
            <v>ME5</v>
          </cell>
          <cell r="F171">
            <v>16650035</v>
          </cell>
          <cell r="G171" t="str">
            <v>Poltronas</v>
          </cell>
        </row>
        <row r="172">
          <cell r="A172" t="str">
            <v>Poltronas</v>
          </cell>
          <cell r="B172" t="str">
            <v>MEEO</v>
          </cell>
          <cell r="C172">
            <v>40000</v>
          </cell>
          <cell r="D172">
            <v>50157</v>
          </cell>
          <cell r="E172" t="str">
            <v>ME5</v>
          </cell>
          <cell r="F172">
            <v>16650036</v>
          </cell>
          <cell r="G172" t="str">
            <v>Poltronas</v>
          </cell>
        </row>
        <row r="173">
          <cell r="A173" t="str">
            <v>Poltronas</v>
          </cell>
          <cell r="B173" t="str">
            <v>MEEO</v>
          </cell>
          <cell r="C173">
            <v>40000</v>
          </cell>
          <cell r="D173">
            <v>50157</v>
          </cell>
          <cell r="E173" t="str">
            <v>ME5</v>
          </cell>
          <cell r="F173">
            <v>16650037</v>
          </cell>
          <cell r="G173" t="str">
            <v>Poltronas</v>
          </cell>
        </row>
        <row r="174">
          <cell r="A174" t="str">
            <v>Poltronas</v>
          </cell>
          <cell r="B174" t="str">
            <v>MEEO</v>
          </cell>
          <cell r="C174">
            <v>40000</v>
          </cell>
          <cell r="D174">
            <v>50157</v>
          </cell>
          <cell r="E174" t="str">
            <v>ME5</v>
          </cell>
          <cell r="F174">
            <v>16650038</v>
          </cell>
          <cell r="G174" t="str">
            <v>Poltronas</v>
          </cell>
        </row>
        <row r="175">
          <cell r="A175" t="str">
            <v>Poltronas</v>
          </cell>
          <cell r="B175" t="str">
            <v>MEEO</v>
          </cell>
          <cell r="C175">
            <v>40000</v>
          </cell>
          <cell r="D175">
            <v>50157</v>
          </cell>
          <cell r="E175" t="str">
            <v>ME5</v>
          </cell>
          <cell r="F175">
            <v>16650039</v>
          </cell>
          <cell r="G175" t="str">
            <v>Poltronas</v>
          </cell>
        </row>
        <row r="176">
          <cell r="A176" t="str">
            <v>Postes de hierro para separadores</v>
          </cell>
          <cell r="B176" t="str">
            <v>MEEO</v>
          </cell>
          <cell r="C176">
            <v>10000</v>
          </cell>
          <cell r="D176">
            <v>12542</v>
          </cell>
          <cell r="E176" t="str">
            <v>OME5</v>
          </cell>
          <cell r="F176">
            <v>16650040</v>
          </cell>
          <cell r="G176" t="str">
            <v>Postes de hierro para separadores</v>
          </cell>
        </row>
        <row r="177">
          <cell r="A177" t="str">
            <v>Postes de hierro para separadores</v>
          </cell>
          <cell r="B177" t="str">
            <v>MEEO</v>
          </cell>
          <cell r="C177">
            <v>10000</v>
          </cell>
          <cell r="D177">
            <v>12542</v>
          </cell>
          <cell r="E177" t="str">
            <v>OME5</v>
          </cell>
          <cell r="F177">
            <v>16650041</v>
          </cell>
          <cell r="G177" t="str">
            <v>Postes de hierro para separadores</v>
          </cell>
        </row>
        <row r="178">
          <cell r="A178" t="str">
            <v>Postes de hierro para separadores</v>
          </cell>
          <cell r="B178" t="str">
            <v>MEEO</v>
          </cell>
          <cell r="C178">
            <v>10000</v>
          </cell>
          <cell r="D178">
            <v>12542</v>
          </cell>
          <cell r="E178" t="str">
            <v>OME5</v>
          </cell>
          <cell r="F178">
            <v>16650042</v>
          </cell>
          <cell r="G178" t="str">
            <v>Postes de hierro para separadores</v>
          </cell>
        </row>
        <row r="179">
          <cell r="A179" t="str">
            <v>Postes de hierro para separadores</v>
          </cell>
          <cell r="B179" t="str">
            <v>MEEO</v>
          </cell>
          <cell r="C179">
            <v>10000</v>
          </cell>
          <cell r="D179">
            <v>12542</v>
          </cell>
          <cell r="E179" t="str">
            <v>OME5</v>
          </cell>
          <cell r="F179">
            <v>16650043</v>
          </cell>
          <cell r="G179" t="str">
            <v>Postes de hierro para separadores</v>
          </cell>
        </row>
        <row r="180">
          <cell r="A180" t="str">
            <v>Postes de hierro para separadores</v>
          </cell>
          <cell r="B180" t="str">
            <v>MEEO</v>
          </cell>
          <cell r="C180">
            <v>10000</v>
          </cell>
          <cell r="D180">
            <v>12542</v>
          </cell>
          <cell r="E180" t="str">
            <v>OME5</v>
          </cell>
          <cell r="F180">
            <v>16650044</v>
          </cell>
          <cell r="G180" t="str">
            <v>Postes de hierro para separadores</v>
          </cell>
        </row>
        <row r="181">
          <cell r="A181" t="str">
            <v>Postes de hierro para separadores</v>
          </cell>
          <cell r="B181" t="str">
            <v>MEEO</v>
          </cell>
          <cell r="C181">
            <v>10000</v>
          </cell>
          <cell r="D181">
            <v>12542</v>
          </cell>
          <cell r="E181" t="str">
            <v>OME5</v>
          </cell>
          <cell r="F181">
            <v>16650045</v>
          </cell>
          <cell r="G181" t="str">
            <v>Postes de hierro para separadores</v>
          </cell>
        </row>
        <row r="182">
          <cell r="A182" t="str">
            <v>Postes de hierro para separadores</v>
          </cell>
          <cell r="B182" t="str">
            <v>MEEO</v>
          </cell>
          <cell r="C182">
            <v>10000</v>
          </cell>
          <cell r="D182">
            <v>12542</v>
          </cell>
          <cell r="E182" t="str">
            <v>OME5</v>
          </cell>
          <cell r="F182">
            <v>16650046</v>
          </cell>
          <cell r="G182" t="str">
            <v>Postes de hierro para separadores</v>
          </cell>
        </row>
        <row r="183">
          <cell r="A183" t="str">
            <v>Postes de hierro para separadores</v>
          </cell>
          <cell r="B183" t="str">
            <v>MEEO</v>
          </cell>
          <cell r="C183">
            <v>10000</v>
          </cell>
          <cell r="D183">
            <v>12542</v>
          </cell>
          <cell r="E183" t="str">
            <v>OME5</v>
          </cell>
          <cell r="F183">
            <v>16650047</v>
          </cell>
          <cell r="G183" t="str">
            <v>Postes de hierro para separadores</v>
          </cell>
        </row>
        <row r="184">
          <cell r="A184" t="str">
            <v>Postes de hierro para separadores</v>
          </cell>
          <cell r="B184" t="str">
            <v>MEEO</v>
          </cell>
          <cell r="C184">
            <v>10000</v>
          </cell>
          <cell r="D184">
            <v>12542</v>
          </cell>
          <cell r="E184" t="str">
            <v>OME5</v>
          </cell>
          <cell r="F184">
            <v>16650048</v>
          </cell>
          <cell r="G184" t="str">
            <v>Postes de hierro para separadores</v>
          </cell>
        </row>
        <row r="185">
          <cell r="A185" t="str">
            <v>Postes de hierro para separadores</v>
          </cell>
          <cell r="B185" t="str">
            <v>MEEO</v>
          </cell>
          <cell r="C185">
            <v>10000</v>
          </cell>
          <cell r="D185">
            <v>12542</v>
          </cell>
          <cell r="E185" t="str">
            <v>OME5</v>
          </cell>
          <cell r="F185">
            <v>16650049</v>
          </cell>
          <cell r="G185" t="str">
            <v>Postes de hierro para separadores</v>
          </cell>
        </row>
        <row r="186">
          <cell r="A186" t="str">
            <v>Postes de hierro para separadores</v>
          </cell>
          <cell r="B186" t="str">
            <v>MEEO</v>
          </cell>
          <cell r="C186">
            <v>10000</v>
          </cell>
          <cell r="D186">
            <v>12542</v>
          </cell>
          <cell r="E186" t="str">
            <v>OME5</v>
          </cell>
          <cell r="F186">
            <v>16650050</v>
          </cell>
          <cell r="G186" t="str">
            <v>Postes de hierro para separadores</v>
          </cell>
          <cell r="H186">
            <v>1</v>
          </cell>
        </row>
        <row r="187">
          <cell r="A187" t="str">
            <v>Postes de hierro para separadores</v>
          </cell>
          <cell r="B187" t="str">
            <v>MEEO</v>
          </cell>
          <cell r="C187">
            <v>10000</v>
          </cell>
          <cell r="D187">
            <v>12542</v>
          </cell>
          <cell r="E187" t="str">
            <v>OME5</v>
          </cell>
          <cell r="F187">
            <v>16650051</v>
          </cell>
          <cell r="G187" t="str">
            <v>Postes de hierro para separadores</v>
          </cell>
          <cell r="H187">
            <v>1</v>
          </cell>
        </row>
        <row r="188">
          <cell r="A188" t="str">
            <v>Postes de hierro para separadores</v>
          </cell>
          <cell r="B188" t="str">
            <v>MEEO</v>
          </cell>
          <cell r="C188">
            <v>10000</v>
          </cell>
          <cell r="D188">
            <v>12542</v>
          </cell>
          <cell r="E188" t="str">
            <v>OME5</v>
          </cell>
          <cell r="F188">
            <v>16650052</v>
          </cell>
          <cell r="G188" t="str">
            <v>Postes de hierro para separadores</v>
          </cell>
        </row>
        <row r="189">
          <cell r="A189" t="str">
            <v>Postes de hierro para separadores</v>
          </cell>
          <cell r="B189" t="str">
            <v>MEEO</v>
          </cell>
          <cell r="C189">
            <v>10000</v>
          </cell>
          <cell r="D189">
            <v>12542</v>
          </cell>
          <cell r="E189" t="str">
            <v>OME5</v>
          </cell>
          <cell r="F189">
            <v>16650053</v>
          </cell>
          <cell r="G189" t="str">
            <v>Postes de hierro para separadores</v>
          </cell>
        </row>
        <row r="190">
          <cell r="A190" t="str">
            <v>Postes de hierro para separadores</v>
          </cell>
          <cell r="B190" t="str">
            <v>MEEO</v>
          </cell>
          <cell r="C190">
            <v>10000</v>
          </cell>
          <cell r="D190">
            <v>12542</v>
          </cell>
          <cell r="E190" t="str">
            <v>OME5</v>
          </cell>
          <cell r="F190">
            <v>16650054</v>
          </cell>
          <cell r="G190" t="str">
            <v>Postes de hierro para separadores</v>
          </cell>
        </row>
        <row r="191">
          <cell r="A191" t="str">
            <v>Postes de hierro para separadores</v>
          </cell>
          <cell r="B191" t="str">
            <v>MEEO</v>
          </cell>
          <cell r="C191">
            <v>10000</v>
          </cell>
          <cell r="D191">
            <v>12542</v>
          </cell>
          <cell r="E191" t="str">
            <v>OME5</v>
          </cell>
          <cell r="F191">
            <v>16650055</v>
          </cell>
          <cell r="G191" t="str">
            <v>Postes de hierro para separadores</v>
          </cell>
        </row>
        <row r="192">
          <cell r="A192" t="str">
            <v>Postes de hierro para separadores</v>
          </cell>
          <cell r="B192" t="str">
            <v>MEEO</v>
          </cell>
          <cell r="C192">
            <v>10000</v>
          </cell>
          <cell r="D192">
            <v>12542</v>
          </cell>
          <cell r="E192" t="str">
            <v>OME5</v>
          </cell>
          <cell r="F192">
            <v>16650056</v>
          </cell>
          <cell r="G192" t="str">
            <v>Postes de hierro para separadores</v>
          </cell>
        </row>
        <row r="193">
          <cell r="A193" t="str">
            <v>Postes de hierro para separadores</v>
          </cell>
          <cell r="B193" t="str">
            <v>MEEO</v>
          </cell>
          <cell r="C193">
            <v>10000</v>
          </cell>
          <cell r="D193">
            <v>12542</v>
          </cell>
          <cell r="E193" t="str">
            <v>OME5</v>
          </cell>
          <cell r="F193">
            <v>16650057</v>
          </cell>
          <cell r="G193" t="str">
            <v>Postes de hierro para separadores</v>
          </cell>
        </row>
        <row r="194">
          <cell r="A194" t="str">
            <v>Postes de hierro para separadores</v>
          </cell>
          <cell r="B194" t="str">
            <v>MEEO</v>
          </cell>
          <cell r="C194">
            <v>10000</v>
          </cell>
          <cell r="D194">
            <v>12542</v>
          </cell>
          <cell r="E194" t="str">
            <v>OME5</v>
          </cell>
          <cell r="F194">
            <v>16650058</v>
          </cell>
          <cell r="G194" t="str">
            <v>Postes de hierro para separadores</v>
          </cell>
        </row>
        <row r="195">
          <cell r="A195" t="str">
            <v>Postes de hierro para separadores</v>
          </cell>
          <cell r="B195" t="str">
            <v>MEEO</v>
          </cell>
          <cell r="C195">
            <v>10000</v>
          </cell>
          <cell r="D195">
            <v>12542</v>
          </cell>
          <cell r="E195" t="str">
            <v>OME5</v>
          </cell>
          <cell r="F195">
            <v>16650059</v>
          </cell>
          <cell r="G195" t="str">
            <v>Postes de hierro para separadores</v>
          </cell>
        </row>
        <row r="196">
          <cell r="A196" t="str">
            <v>Postes de hierro para separadores</v>
          </cell>
          <cell r="B196" t="str">
            <v>MEEO</v>
          </cell>
          <cell r="C196">
            <v>10000</v>
          </cell>
          <cell r="D196">
            <v>12542</v>
          </cell>
          <cell r="E196" t="str">
            <v>OME5</v>
          </cell>
          <cell r="F196">
            <v>16650060</v>
          </cell>
          <cell r="G196" t="str">
            <v>Postes de hierro para separadores</v>
          </cell>
        </row>
        <row r="197">
          <cell r="A197" t="str">
            <v>Postes de hierro para separadores</v>
          </cell>
          <cell r="B197" t="str">
            <v>MEEO</v>
          </cell>
          <cell r="C197">
            <v>10000</v>
          </cell>
          <cell r="D197">
            <v>12542</v>
          </cell>
          <cell r="E197" t="str">
            <v>OME5</v>
          </cell>
          <cell r="F197">
            <v>16650061</v>
          </cell>
          <cell r="G197" t="str">
            <v>Postes de hierro para separadores</v>
          </cell>
        </row>
        <row r="198">
          <cell r="A198" t="str">
            <v>Postes de hierro para separadores</v>
          </cell>
          <cell r="B198" t="str">
            <v>MEEO</v>
          </cell>
          <cell r="C198">
            <v>10000</v>
          </cell>
          <cell r="D198">
            <v>12542</v>
          </cell>
          <cell r="E198" t="str">
            <v>OME5</v>
          </cell>
          <cell r="F198">
            <v>16650062</v>
          </cell>
          <cell r="G198" t="str">
            <v>Postes de hierro para separadores</v>
          </cell>
        </row>
        <row r="199">
          <cell r="A199" t="str">
            <v>Postes de hierro para separadores</v>
          </cell>
          <cell r="B199" t="str">
            <v>MEEO</v>
          </cell>
          <cell r="C199">
            <v>10000</v>
          </cell>
          <cell r="D199">
            <v>12542</v>
          </cell>
          <cell r="E199" t="str">
            <v>OME5</v>
          </cell>
          <cell r="F199">
            <v>16650063</v>
          </cell>
          <cell r="G199" t="str">
            <v>Postes de hierro para separadores</v>
          </cell>
        </row>
        <row r="200">
          <cell r="A200" t="str">
            <v>Postes de hierro para separadores</v>
          </cell>
          <cell r="B200" t="str">
            <v>MEEO</v>
          </cell>
          <cell r="C200">
            <v>10000</v>
          </cell>
          <cell r="D200">
            <v>12542</v>
          </cell>
          <cell r="E200" t="str">
            <v>OME5</v>
          </cell>
          <cell r="F200">
            <v>16650064</v>
          </cell>
          <cell r="G200" t="str">
            <v>Postes de hierro para separadores</v>
          </cell>
        </row>
        <row r="201">
          <cell r="A201" t="str">
            <v>Postes de hierro para separadores</v>
          </cell>
          <cell r="B201" t="str">
            <v>MEEO</v>
          </cell>
          <cell r="C201">
            <v>10000</v>
          </cell>
          <cell r="D201">
            <v>12542</v>
          </cell>
          <cell r="E201" t="str">
            <v>OME5</v>
          </cell>
          <cell r="F201">
            <v>16650065</v>
          </cell>
          <cell r="G201" t="str">
            <v>Postes de hierro para separadores</v>
          </cell>
          <cell r="H201">
            <v>1</v>
          </cell>
        </row>
        <row r="202">
          <cell r="A202" t="str">
            <v>Postes de hierro para separadores</v>
          </cell>
          <cell r="B202" t="str">
            <v>MEEO</v>
          </cell>
          <cell r="C202">
            <v>10000</v>
          </cell>
          <cell r="D202">
            <v>12542</v>
          </cell>
          <cell r="E202" t="str">
            <v>OME5</v>
          </cell>
          <cell r="F202">
            <v>16650066</v>
          </cell>
          <cell r="G202" t="str">
            <v>Postes de hierro para separadores</v>
          </cell>
        </row>
        <row r="203">
          <cell r="A203" t="str">
            <v>Postes de hierro para separadores</v>
          </cell>
          <cell r="B203" t="str">
            <v>MEEO</v>
          </cell>
          <cell r="C203">
            <v>10000</v>
          </cell>
          <cell r="D203">
            <v>12542</v>
          </cell>
          <cell r="E203" t="str">
            <v>OME5</v>
          </cell>
          <cell r="F203">
            <v>16650067</v>
          </cell>
          <cell r="G203" t="str">
            <v>Postes de hierro para separadores</v>
          </cell>
        </row>
        <row r="204">
          <cell r="A204" t="str">
            <v>Postes de hierro para separadores</v>
          </cell>
          <cell r="B204" t="str">
            <v>MEEO</v>
          </cell>
          <cell r="C204">
            <v>10000</v>
          </cell>
          <cell r="D204">
            <v>12542</v>
          </cell>
          <cell r="E204" t="str">
            <v>OME5</v>
          </cell>
          <cell r="F204">
            <v>16650068</v>
          </cell>
          <cell r="G204" t="str">
            <v>Postes de hierro para separadores</v>
          </cell>
        </row>
        <row r="205">
          <cell r="A205" t="str">
            <v>Postes de hierro para separadores</v>
          </cell>
          <cell r="B205" t="str">
            <v>MEEO</v>
          </cell>
          <cell r="C205">
            <v>10000</v>
          </cell>
          <cell r="D205">
            <v>12542</v>
          </cell>
          <cell r="E205" t="str">
            <v>OME5</v>
          </cell>
          <cell r="F205">
            <v>16650069</v>
          </cell>
          <cell r="G205" t="str">
            <v>Postes de hierro para separadores</v>
          </cell>
        </row>
        <row r="206">
          <cell r="A206" t="str">
            <v>Postes de hierro para separadores</v>
          </cell>
          <cell r="B206" t="str">
            <v>MEEO</v>
          </cell>
          <cell r="C206">
            <v>10000</v>
          </cell>
          <cell r="D206">
            <v>12542</v>
          </cell>
          <cell r="E206" t="str">
            <v>OME5</v>
          </cell>
          <cell r="F206">
            <v>16650070</v>
          </cell>
          <cell r="G206" t="str">
            <v>Postes de hierro para separadores</v>
          </cell>
        </row>
        <row r="207">
          <cell r="A207" t="str">
            <v>Postes de hierro para separadores</v>
          </cell>
          <cell r="B207" t="str">
            <v>MEEO</v>
          </cell>
          <cell r="C207">
            <v>10000</v>
          </cell>
          <cell r="D207">
            <v>12542</v>
          </cell>
          <cell r="E207" t="str">
            <v>OME5</v>
          </cell>
          <cell r="F207">
            <v>16650071</v>
          </cell>
          <cell r="G207" t="str">
            <v>Postes de hierro para separadores</v>
          </cell>
        </row>
        <row r="208">
          <cell r="A208" t="str">
            <v>Postes de hierro para separadores</v>
          </cell>
          <cell r="B208" t="str">
            <v>MEEO</v>
          </cell>
          <cell r="C208">
            <v>10000</v>
          </cell>
          <cell r="D208">
            <v>12542</v>
          </cell>
          <cell r="E208" t="str">
            <v>OME5</v>
          </cell>
          <cell r="F208">
            <v>16650072</v>
          </cell>
          <cell r="G208" t="str">
            <v>Postes de hierro para separadores</v>
          </cell>
        </row>
        <row r="209">
          <cell r="A209" t="str">
            <v>Postes de hierro para separadores</v>
          </cell>
          <cell r="B209" t="str">
            <v>MEEO</v>
          </cell>
          <cell r="C209">
            <v>10000</v>
          </cell>
          <cell r="D209">
            <v>12542</v>
          </cell>
          <cell r="E209" t="str">
            <v>OME5</v>
          </cell>
          <cell r="F209">
            <v>16650073</v>
          </cell>
          <cell r="G209" t="str">
            <v>Postes de hierro para separadores</v>
          </cell>
        </row>
        <row r="210">
          <cell r="A210" t="str">
            <v>Postes de hierro para separadores</v>
          </cell>
          <cell r="B210" t="str">
            <v>MEEO</v>
          </cell>
          <cell r="C210">
            <v>10000</v>
          </cell>
          <cell r="D210">
            <v>12542</v>
          </cell>
          <cell r="E210" t="str">
            <v>OME5</v>
          </cell>
          <cell r="F210">
            <v>16650074</v>
          </cell>
          <cell r="G210" t="str">
            <v>Postes de hierro para separadores</v>
          </cell>
        </row>
        <row r="211">
          <cell r="A211" t="str">
            <v>Postes de hierro para separadores</v>
          </cell>
          <cell r="B211" t="str">
            <v>MEEO</v>
          </cell>
          <cell r="C211">
            <v>10000</v>
          </cell>
          <cell r="D211">
            <v>12542</v>
          </cell>
          <cell r="E211" t="str">
            <v>OME5</v>
          </cell>
          <cell r="F211">
            <v>16650075</v>
          </cell>
          <cell r="G211" t="str">
            <v>Postes de hierro para separadores</v>
          </cell>
        </row>
        <row r="212">
          <cell r="A212" t="str">
            <v>Postes de hierro para separadores</v>
          </cell>
          <cell r="B212" t="str">
            <v>MEEO</v>
          </cell>
          <cell r="C212">
            <v>10000</v>
          </cell>
          <cell r="D212">
            <v>12542</v>
          </cell>
          <cell r="E212" t="str">
            <v>OME5</v>
          </cell>
          <cell r="F212">
            <v>16650076</v>
          </cell>
          <cell r="G212" t="str">
            <v>Postes de hierro para separadores</v>
          </cell>
        </row>
        <row r="213">
          <cell r="A213" t="str">
            <v>Postes de hierro para separadores</v>
          </cell>
          <cell r="B213" t="str">
            <v>MEEO</v>
          </cell>
          <cell r="C213">
            <v>10000</v>
          </cell>
          <cell r="D213">
            <v>12542</v>
          </cell>
          <cell r="E213" t="str">
            <v>OME5</v>
          </cell>
          <cell r="F213">
            <v>16650077</v>
          </cell>
          <cell r="G213" t="str">
            <v>Postes de hierro para separadores</v>
          </cell>
        </row>
        <row r="214">
          <cell r="A214" t="str">
            <v>Postes de hierro para separadores</v>
          </cell>
          <cell r="B214" t="str">
            <v>MEEO</v>
          </cell>
          <cell r="C214">
            <v>10000</v>
          </cell>
          <cell r="D214">
            <v>12542</v>
          </cell>
          <cell r="E214" t="str">
            <v>OME5</v>
          </cell>
          <cell r="F214">
            <v>16650078</v>
          </cell>
          <cell r="G214" t="str">
            <v>Postes de hierro para separadores</v>
          </cell>
        </row>
        <row r="215">
          <cell r="A215" t="str">
            <v>Postes de hierro para separadores</v>
          </cell>
          <cell r="B215" t="str">
            <v>MEEO</v>
          </cell>
          <cell r="C215">
            <v>10000</v>
          </cell>
          <cell r="D215">
            <v>12542</v>
          </cell>
          <cell r="E215" t="str">
            <v>OME5</v>
          </cell>
          <cell r="F215">
            <v>16650079</v>
          </cell>
          <cell r="G215" t="str">
            <v>Postes de hierro para separadores</v>
          </cell>
        </row>
        <row r="216">
          <cell r="A216" t="str">
            <v>Postes de hierro para separadores</v>
          </cell>
          <cell r="B216" t="str">
            <v>MEEO</v>
          </cell>
          <cell r="C216">
            <v>10000</v>
          </cell>
          <cell r="D216">
            <v>12542</v>
          </cell>
          <cell r="E216" t="str">
            <v>OME5</v>
          </cell>
          <cell r="F216">
            <v>16650080</v>
          </cell>
          <cell r="G216" t="str">
            <v>Postes de hierro para separadores</v>
          </cell>
        </row>
        <row r="217">
          <cell r="A217" t="str">
            <v>Postes de hierro para separadores</v>
          </cell>
          <cell r="B217" t="str">
            <v>MEEO</v>
          </cell>
          <cell r="C217">
            <v>10000</v>
          </cell>
          <cell r="D217">
            <v>12542</v>
          </cell>
          <cell r="E217" t="str">
            <v>OME5</v>
          </cell>
          <cell r="F217">
            <v>16650081</v>
          </cell>
          <cell r="G217" t="str">
            <v>Postes de hierro para separadores</v>
          </cell>
        </row>
        <row r="218">
          <cell r="A218" t="str">
            <v>Postes de hierro para separadores</v>
          </cell>
          <cell r="B218" t="str">
            <v>MEEO</v>
          </cell>
          <cell r="C218">
            <v>10000</v>
          </cell>
          <cell r="D218">
            <v>12542</v>
          </cell>
          <cell r="E218" t="str">
            <v>OME5</v>
          </cell>
          <cell r="F218">
            <v>16650082</v>
          </cell>
          <cell r="G218" t="str">
            <v>Postes de hierro para separadores</v>
          </cell>
        </row>
        <row r="219">
          <cell r="A219" t="str">
            <v>Postes de hierro para separadores</v>
          </cell>
          <cell r="B219" t="str">
            <v>MEEO</v>
          </cell>
          <cell r="C219">
            <v>10000</v>
          </cell>
          <cell r="D219">
            <v>12542</v>
          </cell>
          <cell r="E219" t="str">
            <v>OME5</v>
          </cell>
          <cell r="F219">
            <v>16650083</v>
          </cell>
          <cell r="G219" t="str">
            <v>Postes de hierro para separadores</v>
          </cell>
        </row>
        <row r="220">
          <cell r="A220" t="str">
            <v>Postes de hierro para separadores</v>
          </cell>
          <cell r="B220" t="str">
            <v>MEEO</v>
          </cell>
          <cell r="C220">
            <v>10000</v>
          </cell>
          <cell r="D220">
            <v>12542</v>
          </cell>
          <cell r="E220" t="str">
            <v>OME5</v>
          </cell>
          <cell r="F220">
            <v>16650084</v>
          </cell>
          <cell r="G220" t="str">
            <v>Postes de hierro para separadores</v>
          </cell>
        </row>
        <row r="221">
          <cell r="A221" t="str">
            <v>Postes de hierro para separadores</v>
          </cell>
          <cell r="B221" t="str">
            <v>MEEO</v>
          </cell>
          <cell r="C221">
            <v>10000</v>
          </cell>
          <cell r="D221">
            <v>12542</v>
          </cell>
          <cell r="E221" t="str">
            <v>OME5</v>
          </cell>
          <cell r="F221">
            <v>16650085</v>
          </cell>
          <cell r="G221" t="str">
            <v>Postes de hierro para separadores</v>
          </cell>
        </row>
        <row r="222">
          <cell r="A222" t="str">
            <v>Postes de hierro para separadores</v>
          </cell>
          <cell r="B222" t="str">
            <v>MEEO</v>
          </cell>
          <cell r="C222">
            <v>10000</v>
          </cell>
          <cell r="D222">
            <v>12542</v>
          </cell>
          <cell r="E222" t="str">
            <v>OME5</v>
          </cell>
          <cell r="F222">
            <v>16650086</v>
          </cell>
          <cell r="G222" t="str">
            <v>Postes de hierro para separadores</v>
          </cell>
        </row>
        <row r="223">
          <cell r="A223" t="str">
            <v>Postes de hierro para separadores</v>
          </cell>
          <cell r="B223" t="str">
            <v>MEEO</v>
          </cell>
          <cell r="C223">
            <v>10000</v>
          </cell>
          <cell r="D223">
            <v>12542</v>
          </cell>
          <cell r="E223" t="str">
            <v>OME5</v>
          </cell>
          <cell r="F223">
            <v>16650087</v>
          </cell>
          <cell r="G223" t="str">
            <v>Postes de hierro para separadores</v>
          </cell>
        </row>
        <row r="224">
          <cell r="A224" t="str">
            <v>Postes de hierro para separadores</v>
          </cell>
          <cell r="B224" t="str">
            <v>MEEO</v>
          </cell>
          <cell r="C224">
            <v>10000</v>
          </cell>
          <cell r="D224">
            <v>12542</v>
          </cell>
          <cell r="E224" t="str">
            <v>OME5</v>
          </cell>
          <cell r="F224">
            <v>16650088</v>
          </cell>
          <cell r="G224" t="str">
            <v>Postes de hierro para separadores</v>
          </cell>
        </row>
        <row r="225">
          <cell r="A225" t="str">
            <v>Postes de hierro para separadores</v>
          </cell>
          <cell r="B225" t="str">
            <v>MEEO</v>
          </cell>
          <cell r="C225">
            <v>10000</v>
          </cell>
          <cell r="D225">
            <v>12542</v>
          </cell>
          <cell r="E225" t="str">
            <v>OME5</v>
          </cell>
          <cell r="F225">
            <v>16650089</v>
          </cell>
          <cell r="G225" t="str">
            <v>Postes de hierro para separadores</v>
          </cell>
        </row>
        <row r="226">
          <cell r="A226" t="str">
            <v>Postes de hierro para separadores</v>
          </cell>
          <cell r="B226" t="str">
            <v>MEEO</v>
          </cell>
          <cell r="C226">
            <v>10000</v>
          </cell>
          <cell r="D226">
            <v>12542</v>
          </cell>
          <cell r="E226" t="str">
            <v>OME5</v>
          </cell>
          <cell r="F226">
            <v>16650090</v>
          </cell>
          <cell r="G226" t="str">
            <v>Postes de hierro para separadores</v>
          </cell>
        </row>
        <row r="227">
          <cell r="A227" t="str">
            <v>Postes de hierro para separadores</v>
          </cell>
          <cell r="B227" t="str">
            <v>MEEO</v>
          </cell>
          <cell r="C227">
            <v>10000</v>
          </cell>
          <cell r="D227">
            <v>12542</v>
          </cell>
          <cell r="E227" t="str">
            <v>OME5</v>
          </cell>
          <cell r="F227">
            <v>16650091</v>
          </cell>
          <cell r="G227" t="str">
            <v>Postes de hierro para separadores</v>
          </cell>
        </row>
        <row r="228">
          <cell r="A228" t="str">
            <v>Postes de hierro para separadores</v>
          </cell>
          <cell r="B228" t="str">
            <v>MEEO</v>
          </cell>
          <cell r="C228">
            <v>10000</v>
          </cell>
          <cell r="D228">
            <v>12542</v>
          </cell>
          <cell r="E228" t="str">
            <v>OME5</v>
          </cell>
          <cell r="F228">
            <v>16650092</v>
          </cell>
          <cell r="G228" t="str">
            <v>Postes de hierro para separadores</v>
          </cell>
        </row>
        <row r="229">
          <cell r="A229" t="str">
            <v>Mesas pétalo</v>
          </cell>
          <cell r="B229" t="str">
            <v>MEEO</v>
          </cell>
          <cell r="C229">
            <v>100000</v>
          </cell>
          <cell r="D229">
            <v>125370</v>
          </cell>
          <cell r="E229" t="str">
            <v>ME5</v>
          </cell>
          <cell r="F229">
            <v>16650093</v>
          </cell>
          <cell r="G229" t="str">
            <v>Mesas pétalo</v>
          </cell>
        </row>
        <row r="230">
          <cell r="A230" t="str">
            <v>Mesas pétalo</v>
          </cell>
          <cell r="B230" t="str">
            <v>MEEO</v>
          </cell>
          <cell r="C230">
            <v>100000</v>
          </cell>
          <cell r="D230">
            <v>125370</v>
          </cell>
          <cell r="E230" t="str">
            <v>ME5</v>
          </cell>
          <cell r="F230">
            <v>16650094</v>
          </cell>
          <cell r="G230" t="str">
            <v>Mesas pétalo</v>
          </cell>
        </row>
        <row r="231">
          <cell r="A231" t="str">
            <v>Mesas pétalo</v>
          </cell>
          <cell r="B231" t="str">
            <v>MEEO</v>
          </cell>
          <cell r="C231">
            <v>100000</v>
          </cell>
          <cell r="D231">
            <v>125370</v>
          </cell>
          <cell r="E231" t="str">
            <v>ME5</v>
          </cell>
          <cell r="F231">
            <v>16650095</v>
          </cell>
          <cell r="G231" t="str">
            <v>Mesas pétalo</v>
          </cell>
        </row>
        <row r="232">
          <cell r="A232" t="str">
            <v>Mesas pétalo</v>
          </cell>
          <cell r="B232" t="str">
            <v>MEEO</v>
          </cell>
          <cell r="C232">
            <v>100000</v>
          </cell>
          <cell r="D232">
            <v>125370</v>
          </cell>
          <cell r="E232" t="str">
            <v>ME5</v>
          </cell>
          <cell r="F232">
            <v>16650096</v>
          </cell>
          <cell r="G232" t="str">
            <v>Mesas pétalo</v>
          </cell>
        </row>
        <row r="233">
          <cell r="A233" t="str">
            <v>Mesas pétalo</v>
          </cell>
          <cell r="B233" t="str">
            <v>MEEO</v>
          </cell>
          <cell r="C233">
            <v>100000</v>
          </cell>
          <cell r="D233">
            <v>125370</v>
          </cell>
          <cell r="E233" t="str">
            <v>ME5</v>
          </cell>
          <cell r="F233">
            <v>16650097</v>
          </cell>
          <cell r="G233" t="str">
            <v>Mesas pétalo</v>
          </cell>
        </row>
        <row r="234">
          <cell r="A234" t="str">
            <v>Mesas pétalo</v>
          </cell>
          <cell r="B234" t="str">
            <v>MEEO</v>
          </cell>
          <cell r="C234">
            <v>100000</v>
          </cell>
          <cell r="D234">
            <v>125370</v>
          </cell>
          <cell r="E234" t="str">
            <v>ME5</v>
          </cell>
          <cell r="F234">
            <v>16650098</v>
          </cell>
          <cell r="G234" t="str">
            <v>Mesas pétalo</v>
          </cell>
        </row>
        <row r="235">
          <cell r="A235" t="str">
            <v>Mesas pétalo</v>
          </cell>
          <cell r="B235" t="str">
            <v>MEEO</v>
          </cell>
          <cell r="C235">
            <v>100000</v>
          </cell>
          <cell r="D235">
            <v>125370</v>
          </cell>
          <cell r="E235" t="str">
            <v>ME5</v>
          </cell>
          <cell r="F235">
            <v>16650099</v>
          </cell>
          <cell r="G235" t="str">
            <v>Mesas pétalo</v>
          </cell>
        </row>
        <row r="236">
          <cell r="A236" t="str">
            <v>Puestos de trabajo</v>
          </cell>
          <cell r="B236" t="str">
            <v>MEEO</v>
          </cell>
          <cell r="C236">
            <v>500000</v>
          </cell>
          <cell r="D236">
            <v>626870</v>
          </cell>
          <cell r="E236" t="str">
            <v>ME5</v>
          </cell>
          <cell r="F236">
            <v>16650100</v>
          </cell>
          <cell r="G236" t="str">
            <v>Puestos de trabajo</v>
          </cell>
        </row>
        <row r="237">
          <cell r="A237" t="str">
            <v>Puestos de trabajo</v>
          </cell>
          <cell r="B237" t="str">
            <v>MEEO</v>
          </cell>
          <cell r="C237">
            <v>500000</v>
          </cell>
          <cell r="D237">
            <v>626870</v>
          </cell>
          <cell r="E237" t="str">
            <v>ME5</v>
          </cell>
          <cell r="F237">
            <v>16650101</v>
          </cell>
          <cell r="G237" t="str">
            <v>Puestos de trabajo</v>
          </cell>
        </row>
        <row r="238">
          <cell r="A238" t="str">
            <v>Puestos de trabajo</v>
          </cell>
          <cell r="B238" t="str">
            <v>MEEO</v>
          </cell>
          <cell r="C238">
            <v>500000</v>
          </cell>
          <cell r="D238">
            <v>626870</v>
          </cell>
          <cell r="E238" t="str">
            <v>ME5</v>
          </cell>
          <cell r="F238">
            <v>16650102</v>
          </cell>
          <cell r="G238" t="str">
            <v>Puestos de trabajo</v>
          </cell>
        </row>
        <row r="239">
          <cell r="A239" t="str">
            <v>Puestos de trabajo</v>
          </cell>
          <cell r="B239" t="str">
            <v>MEEO</v>
          </cell>
          <cell r="C239">
            <v>500000</v>
          </cell>
          <cell r="D239">
            <v>626870</v>
          </cell>
          <cell r="E239" t="str">
            <v>ME5</v>
          </cell>
          <cell r="F239">
            <v>16650103</v>
          </cell>
          <cell r="G239" t="str">
            <v>Puestos de trabajo</v>
          </cell>
          <cell r="H239">
            <v>1</v>
          </cell>
        </row>
        <row r="240">
          <cell r="A240" t="str">
            <v>Puestos de trabajo</v>
          </cell>
          <cell r="B240" t="str">
            <v>MEEO</v>
          </cell>
          <cell r="C240">
            <v>500000</v>
          </cell>
          <cell r="D240">
            <v>626870</v>
          </cell>
          <cell r="E240" t="str">
            <v>ME5</v>
          </cell>
          <cell r="F240">
            <v>16650104</v>
          </cell>
          <cell r="G240" t="str">
            <v>Puestos de trabajo</v>
          </cell>
        </row>
        <row r="241">
          <cell r="A241" t="str">
            <v>Puestos de trabajo</v>
          </cell>
          <cell r="B241" t="str">
            <v>MEEO</v>
          </cell>
          <cell r="C241">
            <v>500000</v>
          </cell>
          <cell r="D241">
            <v>626870</v>
          </cell>
          <cell r="E241" t="str">
            <v>ME5</v>
          </cell>
          <cell r="F241">
            <v>16650105</v>
          </cell>
          <cell r="G241" t="str">
            <v>Puestos de trabajo</v>
          </cell>
        </row>
        <row r="242">
          <cell r="A242" t="str">
            <v>Puestos de trabajo</v>
          </cell>
          <cell r="B242" t="str">
            <v>MEEO</v>
          </cell>
          <cell r="C242">
            <v>500000</v>
          </cell>
          <cell r="D242">
            <v>626870</v>
          </cell>
          <cell r="E242" t="str">
            <v>ME5</v>
          </cell>
          <cell r="F242">
            <v>16650106</v>
          </cell>
          <cell r="G242" t="str">
            <v>Puestos de trabajo</v>
          </cell>
        </row>
        <row r="243">
          <cell r="A243" t="str">
            <v>Puestos en caja</v>
          </cell>
          <cell r="B243" t="str">
            <v>MEEO</v>
          </cell>
          <cell r="C243">
            <v>1166667</v>
          </cell>
          <cell r="D243">
            <v>1462689</v>
          </cell>
          <cell r="E243" t="str">
            <v>ME5</v>
          </cell>
          <cell r="F243">
            <v>16650107</v>
          </cell>
          <cell r="G243" t="str">
            <v>Puestos en caja</v>
          </cell>
        </row>
        <row r="244">
          <cell r="A244" t="str">
            <v>Puestos en caja</v>
          </cell>
          <cell r="B244" t="str">
            <v>MEEO</v>
          </cell>
          <cell r="C244">
            <v>1166667</v>
          </cell>
          <cell r="D244">
            <v>1462689</v>
          </cell>
          <cell r="E244" t="str">
            <v>ME5</v>
          </cell>
          <cell r="F244">
            <v>16650108</v>
          </cell>
          <cell r="G244" t="str">
            <v>Puestos en caja</v>
          </cell>
        </row>
        <row r="245">
          <cell r="A245" t="str">
            <v>Puestos en caja</v>
          </cell>
          <cell r="B245" t="str">
            <v>MEEO</v>
          </cell>
          <cell r="C245">
            <v>1166667</v>
          </cell>
          <cell r="D245">
            <v>1462689</v>
          </cell>
          <cell r="E245" t="str">
            <v>ME5</v>
          </cell>
          <cell r="F245">
            <v>16650109</v>
          </cell>
          <cell r="G245" t="str">
            <v>Puestos en caja</v>
          </cell>
          <cell r="H245">
            <v>1</v>
          </cell>
        </row>
        <row r="246">
          <cell r="A246" t="str">
            <v>Puestos en caja</v>
          </cell>
          <cell r="B246" t="str">
            <v>MEEO</v>
          </cell>
          <cell r="C246">
            <v>1166667</v>
          </cell>
          <cell r="D246">
            <v>1462689</v>
          </cell>
          <cell r="E246" t="str">
            <v>ME5</v>
          </cell>
          <cell r="F246">
            <v>16650110</v>
          </cell>
          <cell r="G246" t="str">
            <v>Puestos en caja</v>
          </cell>
        </row>
        <row r="247">
          <cell r="A247" t="str">
            <v>Puestos en caja</v>
          </cell>
          <cell r="B247" t="str">
            <v>MEEO</v>
          </cell>
          <cell r="C247">
            <v>1166667</v>
          </cell>
          <cell r="D247">
            <v>1462689</v>
          </cell>
          <cell r="E247" t="str">
            <v>ME5</v>
          </cell>
          <cell r="F247">
            <v>16650111</v>
          </cell>
          <cell r="G247" t="str">
            <v>Puestos en caja</v>
          </cell>
        </row>
        <row r="248">
          <cell r="A248" t="str">
            <v>Puestos en caja</v>
          </cell>
          <cell r="B248" t="str">
            <v>MEEO</v>
          </cell>
          <cell r="C248">
            <v>1166667</v>
          </cell>
          <cell r="D248">
            <v>1462689</v>
          </cell>
          <cell r="E248" t="str">
            <v>ME5</v>
          </cell>
          <cell r="F248">
            <v>16650112</v>
          </cell>
          <cell r="G248" t="str">
            <v>Puestos en caja</v>
          </cell>
        </row>
        <row r="249">
          <cell r="A249" t="str">
            <v>Archivadores metálicos</v>
          </cell>
          <cell r="B249" t="str">
            <v>MEEO</v>
          </cell>
          <cell r="C249">
            <v>45000</v>
          </cell>
          <cell r="D249">
            <v>56418</v>
          </cell>
          <cell r="E249" t="str">
            <v>ME5</v>
          </cell>
          <cell r="F249">
            <v>16650113</v>
          </cell>
          <cell r="G249" t="str">
            <v>Archivadores metálicos</v>
          </cell>
        </row>
        <row r="250">
          <cell r="A250" t="str">
            <v>Archivadores metálicos</v>
          </cell>
          <cell r="B250" t="str">
            <v>MEEO</v>
          </cell>
          <cell r="C250">
            <v>45000</v>
          </cell>
          <cell r="D250">
            <v>56418</v>
          </cell>
          <cell r="E250" t="str">
            <v>ME5</v>
          </cell>
          <cell r="F250">
            <v>16650114</v>
          </cell>
          <cell r="G250" t="str">
            <v>Archivadores metálicos</v>
          </cell>
        </row>
        <row r="251">
          <cell r="A251" t="str">
            <v>Archivadores metálicos</v>
          </cell>
          <cell r="B251" t="str">
            <v>MEEO</v>
          </cell>
          <cell r="C251">
            <v>40000</v>
          </cell>
          <cell r="D251">
            <v>50157</v>
          </cell>
          <cell r="E251" t="str">
            <v>ME5</v>
          </cell>
          <cell r="F251">
            <v>16650115</v>
          </cell>
          <cell r="G251" t="str">
            <v>Archivadores metálicos</v>
          </cell>
        </row>
        <row r="252">
          <cell r="A252" t="str">
            <v>Archivadores metálicos</v>
          </cell>
          <cell r="B252" t="str">
            <v>MEEO</v>
          </cell>
          <cell r="C252">
            <v>40000</v>
          </cell>
          <cell r="D252">
            <v>50157</v>
          </cell>
          <cell r="E252" t="str">
            <v>ME5</v>
          </cell>
          <cell r="F252">
            <v>16650116</v>
          </cell>
          <cell r="G252" t="str">
            <v>Archivadores metálicos</v>
          </cell>
        </row>
        <row r="253">
          <cell r="A253" t="str">
            <v>Archivadores metálicos</v>
          </cell>
          <cell r="B253" t="str">
            <v>MEEO</v>
          </cell>
          <cell r="C253">
            <v>40000</v>
          </cell>
          <cell r="D253">
            <v>50157</v>
          </cell>
          <cell r="E253" t="str">
            <v>ME5</v>
          </cell>
          <cell r="F253">
            <v>16650117</v>
          </cell>
          <cell r="G253" t="str">
            <v>Archivadores metálicos</v>
          </cell>
        </row>
        <row r="254">
          <cell r="A254" t="str">
            <v>Archivadores metálicos</v>
          </cell>
          <cell r="B254" t="str">
            <v>MEEO</v>
          </cell>
          <cell r="C254">
            <v>40000</v>
          </cell>
          <cell r="D254">
            <v>50157</v>
          </cell>
          <cell r="E254" t="str">
            <v>ME5</v>
          </cell>
          <cell r="F254">
            <v>16650118</v>
          </cell>
          <cell r="G254" t="str">
            <v>Archivadores metálicos</v>
          </cell>
        </row>
        <row r="255">
          <cell r="A255" t="str">
            <v>Archivador rodante</v>
          </cell>
          <cell r="B255" t="str">
            <v>MEEO</v>
          </cell>
          <cell r="C255">
            <v>3000000</v>
          </cell>
          <cell r="D255">
            <v>3761193</v>
          </cell>
          <cell r="E255" t="str">
            <v>ME5</v>
          </cell>
          <cell r="F255">
            <v>16650119</v>
          </cell>
          <cell r="G255" t="str">
            <v>Archivador rodante</v>
          </cell>
        </row>
        <row r="256">
          <cell r="A256" t="str">
            <v>Caja fuerte</v>
          </cell>
          <cell r="B256" t="str">
            <v>MEEO</v>
          </cell>
          <cell r="C256">
            <v>800000</v>
          </cell>
          <cell r="D256">
            <v>1002980</v>
          </cell>
          <cell r="E256" t="str">
            <v>OME5</v>
          </cell>
          <cell r="F256">
            <v>16650120</v>
          </cell>
          <cell r="G256" t="str">
            <v>Caja fuerte</v>
          </cell>
        </row>
        <row r="257">
          <cell r="A257" t="str">
            <v>Casillero custodia</v>
          </cell>
          <cell r="B257" t="str">
            <v>MEEO</v>
          </cell>
          <cell r="C257">
            <v>400000</v>
          </cell>
          <cell r="D257">
            <v>501495</v>
          </cell>
          <cell r="E257" t="str">
            <v>OME5</v>
          </cell>
          <cell r="F257">
            <v>16650121</v>
          </cell>
          <cell r="G257" t="str">
            <v>Casillero custodia</v>
          </cell>
        </row>
        <row r="258">
          <cell r="A258" t="str">
            <v>Cofre auxiliar</v>
          </cell>
          <cell r="B258" t="str">
            <v>MEEO</v>
          </cell>
          <cell r="C258">
            <v>50000</v>
          </cell>
          <cell r="D258">
            <v>62687</v>
          </cell>
          <cell r="E258" t="str">
            <v>OME5</v>
          </cell>
          <cell r="F258">
            <v>16650122</v>
          </cell>
          <cell r="G258" t="str">
            <v>Cofre auxiliar</v>
          </cell>
        </row>
        <row r="259">
          <cell r="A259" t="str">
            <v>Cofre auxiliar</v>
          </cell>
          <cell r="B259" t="str">
            <v>MEEO</v>
          </cell>
          <cell r="C259">
            <v>30000</v>
          </cell>
          <cell r="D259">
            <v>37613</v>
          </cell>
          <cell r="E259" t="str">
            <v>OME5</v>
          </cell>
          <cell r="F259">
            <v>16650123</v>
          </cell>
          <cell r="G259" t="str">
            <v>Cofre auxiliar</v>
          </cell>
        </row>
        <row r="260">
          <cell r="A260" t="str">
            <v>Cofre doble</v>
          </cell>
          <cell r="B260" t="str">
            <v>MEEO</v>
          </cell>
          <cell r="C260">
            <v>60000</v>
          </cell>
          <cell r="D260">
            <v>75225</v>
          </cell>
          <cell r="E260" t="str">
            <v>OME5</v>
          </cell>
          <cell r="F260">
            <v>16650124</v>
          </cell>
          <cell r="G260" t="str">
            <v>Cofre doble</v>
          </cell>
        </row>
        <row r="261">
          <cell r="A261" t="str">
            <v>Cofre doble</v>
          </cell>
          <cell r="B261" t="str">
            <v>MEEO</v>
          </cell>
          <cell r="C261">
            <v>50000</v>
          </cell>
          <cell r="D261">
            <v>62687</v>
          </cell>
          <cell r="E261" t="str">
            <v>OME5</v>
          </cell>
          <cell r="F261">
            <v>16650125</v>
          </cell>
          <cell r="G261" t="str">
            <v>Cofre doble</v>
          </cell>
        </row>
        <row r="262">
          <cell r="A262" t="str">
            <v>Contadora de billetes</v>
          </cell>
          <cell r="B262" t="str">
            <v>MEEO</v>
          </cell>
          <cell r="C262">
            <v>1000000</v>
          </cell>
          <cell r="D262">
            <v>1253730</v>
          </cell>
          <cell r="E262" t="str">
            <v>OME5</v>
          </cell>
          <cell r="F262">
            <v>16650126</v>
          </cell>
          <cell r="G262" t="str">
            <v>Contadora de billetes</v>
          </cell>
        </row>
        <row r="263">
          <cell r="A263" t="str">
            <v>Contadora de billetes</v>
          </cell>
          <cell r="B263" t="str">
            <v>MEEO</v>
          </cell>
          <cell r="C263">
            <v>1000000</v>
          </cell>
          <cell r="D263">
            <v>1253730</v>
          </cell>
          <cell r="E263" t="str">
            <v>OME5</v>
          </cell>
          <cell r="F263">
            <v>16650127</v>
          </cell>
          <cell r="G263" t="str">
            <v>Contadora de billetes</v>
          </cell>
        </row>
        <row r="264">
          <cell r="A264" t="str">
            <v>Contadora de monedas</v>
          </cell>
          <cell r="B264" t="str">
            <v>MEEO</v>
          </cell>
          <cell r="C264">
            <v>700000</v>
          </cell>
          <cell r="D264">
            <v>877612</v>
          </cell>
          <cell r="E264" t="str">
            <v>OME5</v>
          </cell>
          <cell r="F264">
            <v>16650128</v>
          </cell>
          <cell r="G264" t="str">
            <v>Contadora de monedas</v>
          </cell>
        </row>
        <row r="265">
          <cell r="A265" t="str">
            <v>Escritorios</v>
          </cell>
          <cell r="B265" t="str">
            <v>MEEO</v>
          </cell>
          <cell r="C265">
            <v>40000</v>
          </cell>
          <cell r="D265">
            <v>50157</v>
          </cell>
          <cell r="E265" t="str">
            <v>ME5</v>
          </cell>
          <cell r="F265">
            <v>16650129</v>
          </cell>
          <cell r="G265" t="str">
            <v>Escritorios</v>
          </cell>
        </row>
        <row r="266">
          <cell r="A266" t="str">
            <v>Escritorios</v>
          </cell>
          <cell r="B266" t="str">
            <v>MEEO</v>
          </cell>
          <cell r="C266">
            <v>40000</v>
          </cell>
          <cell r="D266">
            <v>50157</v>
          </cell>
          <cell r="E266" t="str">
            <v>ME5</v>
          </cell>
          <cell r="F266">
            <v>16650130</v>
          </cell>
          <cell r="G266" t="str">
            <v>Escritorios</v>
          </cell>
        </row>
        <row r="267">
          <cell r="A267" t="str">
            <v>Escritorio negro con gavetas</v>
          </cell>
          <cell r="B267" t="str">
            <v>MEEO</v>
          </cell>
          <cell r="C267">
            <v>50000</v>
          </cell>
          <cell r="D267">
            <v>62687</v>
          </cell>
          <cell r="E267" t="str">
            <v>ME5</v>
          </cell>
          <cell r="F267">
            <v>16650131</v>
          </cell>
          <cell r="G267" t="str">
            <v>Escritorio negro con gavetas</v>
          </cell>
        </row>
        <row r="268">
          <cell r="A268" t="str">
            <v>Estante metálico</v>
          </cell>
          <cell r="B268" t="str">
            <v>MEEO</v>
          </cell>
          <cell r="C268">
            <v>50000</v>
          </cell>
          <cell r="D268">
            <v>62687</v>
          </cell>
          <cell r="E268" t="str">
            <v>ME5</v>
          </cell>
          <cell r="F268">
            <v>16650132</v>
          </cell>
          <cell r="G268" t="str">
            <v>Estante metálico</v>
          </cell>
        </row>
        <row r="269">
          <cell r="A269" t="str">
            <v>Estante metálico</v>
          </cell>
          <cell r="B269" t="str">
            <v>MEEO</v>
          </cell>
          <cell r="C269">
            <v>50000</v>
          </cell>
          <cell r="D269">
            <v>62687</v>
          </cell>
          <cell r="E269" t="str">
            <v>ME5</v>
          </cell>
          <cell r="F269">
            <v>16650133</v>
          </cell>
          <cell r="G269" t="str">
            <v>Estante metálico</v>
          </cell>
        </row>
        <row r="270">
          <cell r="A270" t="str">
            <v>Estantería</v>
          </cell>
          <cell r="B270" t="str">
            <v>MEEO</v>
          </cell>
          <cell r="C270">
            <v>60000</v>
          </cell>
          <cell r="D270">
            <v>75225</v>
          </cell>
          <cell r="E270" t="str">
            <v>ME5</v>
          </cell>
          <cell r="F270">
            <v>16650134</v>
          </cell>
          <cell r="G270" t="str">
            <v>Estantería</v>
          </cell>
        </row>
        <row r="271">
          <cell r="A271" t="str">
            <v>Extintor Tipo químico seco</v>
          </cell>
          <cell r="B271" t="str">
            <v>MEEO</v>
          </cell>
          <cell r="C271">
            <v>20000</v>
          </cell>
          <cell r="D271">
            <v>25072</v>
          </cell>
          <cell r="E271" t="str">
            <v>OME5</v>
          </cell>
          <cell r="F271">
            <v>16650135</v>
          </cell>
          <cell r="G271" t="str">
            <v>Extintor Tipo químico seco</v>
          </cell>
        </row>
        <row r="272">
          <cell r="A272" t="str">
            <v>Dispensador de tintos</v>
          </cell>
          <cell r="B272" t="str">
            <v>MEEO</v>
          </cell>
          <cell r="C272">
            <v>50000</v>
          </cell>
          <cell r="D272">
            <v>19444</v>
          </cell>
          <cell r="E272" t="str">
            <v>OME5</v>
          </cell>
          <cell r="F272">
            <v>16650136</v>
          </cell>
          <cell r="G272" t="str">
            <v>Dispensador de tintos</v>
          </cell>
        </row>
        <row r="273">
          <cell r="A273" t="str">
            <v>Máquinas de escribir BROTHER EM630</v>
          </cell>
          <cell r="B273" t="str">
            <v>MEEO</v>
          </cell>
          <cell r="C273">
            <v>200000</v>
          </cell>
          <cell r="D273">
            <v>250753</v>
          </cell>
          <cell r="E273" t="str">
            <v>EMO5</v>
          </cell>
          <cell r="F273">
            <v>16650137</v>
          </cell>
          <cell r="G273" t="str">
            <v>Máquinas de escribir BROTHER EM630</v>
          </cell>
        </row>
        <row r="274">
          <cell r="A274" t="str">
            <v>Máquinas de escribir BROTHER EM630</v>
          </cell>
          <cell r="B274" t="str">
            <v>MEEO</v>
          </cell>
          <cell r="C274">
            <v>200000</v>
          </cell>
          <cell r="D274">
            <v>250753</v>
          </cell>
          <cell r="E274" t="str">
            <v>EMO5</v>
          </cell>
          <cell r="F274">
            <v>16650138</v>
          </cell>
          <cell r="G274" t="str">
            <v>Máquinas de escribir BROTHER EM630</v>
          </cell>
        </row>
        <row r="275">
          <cell r="A275" t="str">
            <v>Máquinas de escribir BROTHER EM630</v>
          </cell>
          <cell r="B275" t="str">
            <v>MEEO</v>
          </cell>
          <cell r="C275">
            <v>200000</v>
          </cell>
          <cell r="D275">
            <v>250753</v>
          </cell>
          <cell r="E275" t="str">
            <v>EMO5</v>
          </cell>
          <cell r="F275">
            <v>16650139</v>
          </cell>
          <cell r="G275" t="str">
            <v>Máquinas de escribir BROTHER EM630</v>
          </cell>
        </row>
        <row r="276">
          <cell r="A276" t="str">
            <v>Máquinas de escribir BROTHER EM630</v>
          </cell>
          <cell r="B276" t="str">
            <v>MEEO</v>
          </cell>
          <cell r="C276">
            <v>200000</v>
          </cell>
          <cell r="D276">
            <v>250753</v>
          </cell>
          <cell r="E276" t="str">
            <v>EMO5</v>
          </cell>
          <cell r="F276">
            <v>16650140</v>
          </cell>
          <cell r="G276" t="str">
            <v>Máquinas de escribir BROTHER EM630</v>
          </cell>
        </row>
        <row r="277">
          <cell r="A277" t="str">
            <v>Máquinas de escribir BROTHER EM630</v>
          </cell>
          <cell r="B277" t="str">
            <v>MEEO</v>
          </cell>
          <cell r="C277">
            <v>200000</v>
          </cell>
          <cell r="D277">
            <v>250753</v>
          </cell>
          <cell r="E277" t="str">
            <v>EMO5</v>
          </cell>
          <cell r="F277">
            <v>16650141</v>
          </cell>
          <cell r="G277" t="str">
            <v>Máquinas de escribir BROTHER EM630</v>
          </cell>
        </row>
        <row r="278">
          <cell r="A278" t="str">
            <v>Máquinas de escribir BROTHER EM630</v>
          </cell>
          <cell r="B278" t="str">
            <v>MEEO</v>
          </cell>
          <cell r="C278">
            <v>200000</v>
          </cell>
          <cell r="D278">
            <v>250753</v>
          </cell>
          <cell r="E278" t="str">
            <v>EMO5</v>
          </cell>
          <cell r="F278">
            <v>16650142</v>
          </cell>
          <cell r="G278" t="str">
            <v>Máquinas de escribir BROTHER EM630</v>
          </cell>
        </row>
        <row r="279">
          <cell r="A279" t="str">
            <v>Máquina enzunchadora</v>
          </cell>
          <cell r="B279" t="str">
            <v>MEEO</v>
          </cell>
          <cell r="C279">
            <v>1200000</v>
          </cell>
          <cell r="D279">
            <v>1504485</v>
          </cell>
          <cell r="E279" t="str">
            <v>OME5</v>
          </cell>
          <cell r="F279">
            <v>16650143</v>
          </cell>
          <cell r="G279" t="str">
            <v>Máquina enzunchadora</v>
          </cell>
          <cell r="H279">
            <v>1</v>
          </cell>
        </row>
        <row r="280">
          <cell r="A280" t="str">
            <v>Mesa de madera</v>
          </cell>
          <cell r="B280" t="str">
            <v>MEEO</v>
          </cell>
          <cell r="C280">
            <v>30000</v>
          </cell>
          <cell r="D280">
            <v>37613</v>
          </cell>
          <cell r="E280" t="str">
            <v>ME5</v>
          </cell>
          <cell r="F280">
            <v>16650144</v>
          </cell>
          <cell r="G280" t="str">
            <v>Mesa de madera</v>
          </cell>
        </row>
        <row r="281">
          <cell r="A281" t="str">
            <v>Mesa de madera</v>
          </cell>
          <cell r="B281" t="str">
            <v>MEEO</v>
          </cell>
          <cell r="C281">
            <v>30000</v>
          </cell>
          <cell r="D281">
            <v>37613</v>
          </cell>
          <cell r="E281" t="str">
            <v>ME5</v>
          </cell>
          <cell r="F281">
            <v>16650145</v>
          </cell>
          <cell r="G281" t="str">
            <v>Mesa de madera</v>
          </cell>
        </row>
        <row r="282">
          <cell r="A282" t="str">
            <v>Mesa de madera para computador</v>
          </cell>
          <cell r="B282" t="str">
            <v>MEEO</v>
          </cell>
          <cell r="C282">
            <v>40000</v>
          </cell>
          <cell r="D282">
            <v>50157</v>
          </cell>
          <cell r="E282" t="str">
            <v>ME5</v>
          </cell>
          <cell r="F282">
            <v>16650146</v>
          </cell>
          <cell r="G282" t="str">
            <v>Mesa de madera para computador</v>
          </cell>
        </row>
        <row r="283">
          <cell r="A283" t="str">
            <v>Mesa de madera para computador</v>
          </cell>
          <cell r="B283" t="str">
            <v>MEEO</v>
          </cell>
          <cell r="C283">
            <v>40000</v>
          </cell>
          <cell r="D283">
            <v>50157</v>
          </cell>
          <cell r="E283" t="str">
            <v>ME5</v>
          </cell>
          <cell r="F283">
            <v>16650147</v>
          </cell>
          <cell r="G283" t="str">
            <v>Mesa de madera para computador</v>
          </cell>
        </row>
        <row r="284">
          <cell r="A284" t="str">
            <v>Mesa para consignaciones</v>
          </cell>
          <cell r="B284" t="str">
            <v>MEEO</v>
          </cell>
          <cell r="C284">
            <v>500000</v>
          </cell>
          <cell r="D284">
            <v>626870</v>
          </cell>
          <cell r="E284" t="str">
            <v>ME5</v>
          </cell>
          <cell r="F284">
            <v>16650148</v>
          </cell>
          <cell r="G284" t="str">
            <v>Mesa para consignaciones</v>
          </cell>
        </row>
        <row r="285">
          <cell r="A285" t="str">
            <v>Mesa pequeña</v>
          </cell>
          <cell r="B285" t="str">
            <v>MEEO</v>
          </cell>
          <cell r="C285">
            <v>25000</v>
          </cell>
          <cell r="D285">
            <v>31346</v>
          </cell>
          <cell r="E285" t="str">
            <v>ME5</v>
          </cell>
          <cell r="F285">
            <v>16650149</v>
          </cell>
          <cell r="G285" t="str">
            <v>Mesa pequeña</v>
          </cell>
        </row>
        <row r="286">
          <cell r="A286" t="str">
            <v>Mesa pequeña</v>
          </cell>
          <cell r="B286" t="str">
            <v>MEEO</v>
          </cell>
          <cell r="C286">
            <v>20000</v>
          </cell>
          <cell r="D286">
            <v>25072</v>
          </cell>
          <cell r="E286" t="str">
            <v>ME5</v>
          </cell>
          <cell r="F286">
            <v>16650150</v>
          </cell>
          <cell r="G286" t="str">
            <v>Mesa pequeña</v>
          </cell>
        </row>
        <row r="287">
          <cell r="A287" t="str">
            <v>Archivador Folderama metálico</v>
          </cell>
          <cell r="B287" t="str">
            <v>MEEO</v>
          </cell>
          <cell r="C287">
            <v>40000</v>
          </cell>
          <cell r="D287">
            <v>50157</v>
          </cell>
          <cell r="E287" t="str">
            <v>ME5</v>
          </cell>
          <cell r="F287">
            <v>16650151</v>
          </cell>
          <cell r="G287" t="str">
            <v>Archivador Folderama metálico</v>
          </cell>
        </row>
        <row r="288">
          <cell r="A288" t="str">
            <v>Muebles para chequeras</v>
          </cell>
          <cell r="B288" t="str">
            <v>MEEO</v>
          </cell>
          <cell r="C288">
            <v>40000</v>
          </cell>
          <cell r="D288">
            <v>50157</v>
          </cell>
          <cell r="E288" t="str">
            <v>ME5</v>
          </cell>
          <cell r="F288">
            <v>16650152</v>
          </cell>
          <cell r="G288" t="str">
            <v>Muebles para chequeras</v>
          </cell>
        </row>
        <row r="289">
          <cell r="A289" t="str">
            <v>Muebles para chequeras</v>
          </cell>
          <cell r="B289" t="str">
            <v>MEEO</v>
          </cell>
          <cell r="C289">
            <v>40000</v>
          </cell>
          <cell r="D289">
            <v>50157</v>
          </cell>
          <cell r="E289" t="str">
            <v>ME5</v>
          </cell>
          <cell r="F289">
            <v>16650153</v>
          </cell>
          <cell r="G289" t="str">
            <v>Muebles para chequeras</v>
          </cell>
        </row>
        <row r="290">
          <cell r="A290" t="str">
            <v>Nevera Challenger</v>
          </cell>
          <cell r="B290" t="str">
            <v>MEEO</v>
          </cell>
          <cell r="C290">
            <v>150000</v>
          </cell>
          <cell r="D290">
            <v>188057</v>
          </cell>
          <cell r="E290" t="str">
            <v>OME5</v>
          </cell>
          <cell r="F290">
            <v>16650154</v>
          </cell>
          <cell r="G290" t="str">
            <v>Nevera Challenger</v>
          </cell>
        </row>
        <row r="291">
          <cell r="A291" t="str">
            <v>Nevera  Haceb Super star</v>
          </cell>
          <cell r="B291" t="str">
            <v>MEEO</v>
          </cell>
          <cell r="C291">
            <v>150000</v>
          </cell>
          <cell r="D291">
            <v>188057</v>
          </cell>
          <cell r="E291" t="str">
            <v>OME5</v>
          </cell>
          <cell r="F291">
            <v>16650155</v>
          </cell>
          <cell r="G291" t="str">
            <v>Nevera  Haceb Super star</v>
          </cell>
        </row>
        <row r="292">
          <cell r="A292" t="str">
            <v>Sillas fijas</v>
          </cell>
          <cell r="B292" t="str">
            <v>MEEO</v>
          </cell>
          <cell r="C292">
            <v>25000</v>
          </cell>
          <cell r="D292">
            <v>31346</v>
          </cell>
          <cell r="E292" t="str">
            <v>ME5</v>
          </cell>
          <cell r="F292">
            <v>16650156</v>
          </cell>
          <cell r="G292" t="str">
            <v>Sillas fijas</v>
          </cell>
        </row>
        <row r="293">
          <cell r="A293" t="str">
            <v>Sillas fijas</v>
          </cell>
          <cell r="B293" t="str">
            <v>MEEO</v>
          </cell>
          <cell r="C293">
            <v>25000</v>
          </cell>
          <cell r="D293">
            <v>31346</v>
          </cell>
          <cell r="E293" t="str">
            <v>ME5</v>
          </cell>
          <cell r="F293">
            <v>16650157</v>
          </cell>
          <cell r="G293" t="str">
            <v>Sillas fijas</v>
          </cell>
        </row>
        <row r="294">
          <cell r="A294" t="str">
            <v>Sillas fijas</v>
          </cell>
          <cell r="B294" t="str">
            <v>MEEO</v>
          </cell>
          <cell r="C294">
            <v>25000</v>
          </cell>
          <cell r="D294">
            <v>31346</v>
          </cell>
          <cell r="E294" t="str">
            <v>ME5</v>
          </cell>
          <cell r="F294">
            <v>16650158</v>
          </cell>
          <cell r="G294" t="str">
            <v>Sillas fijas</v>
          </cell>
        </row>
        <row r="295">
          <cell r="A295" t="str">
            <v>Sillas fijas</v>
          </cell>
          <cell r="B295" t="str">
            <v>MEEO</v>
          </cell>
          <cell r="C295">
            <v>25000</v>
          </cell>
          <cell r="D295">
            <v>31346</v>
          </cell>
          <cell r="E295" t="str">
            <v>ME5</v>
          </cell>
          <cell r="F295">
            <v>16650159</v>
          </cell>
          <cell r="G295" t="str">
            <v>Sillas fijas</v>
          </cell>
        </row>
        <row r="296">
          <cell r="A296" t="str">
            <v>Sillas fijas</v>
          </cell>
          <cell r="B296" t="str">
            <v>MEEO</v>
          </cell>
          <cell r="C296">
            <v>25000</v>
          </cell>
          <cell r="D296">
            <v>31346</v>
          </cell>
          <cell r="E296" t="str">
            <v>ME5</v>
          </cell>
          <cell r="F296">
            <v>16650160</v>
          </cell>
          <cell r="G296" t="str">
            <v>Sillas fijas</v>
          </cell>
        </row>
        <row r="297">
          <cell r="A297" t="str">
            <v>Sillas fijas</v>
          </cell>
          <cell r="B297" t="str">
            <v>MEEO</v>
          </cell>
          <cell r="C297">
            <v>25000</v>
          </cell>
          <cell r="D297">
            <v>31346</v>
          </cell>
          <cell r="E297" t="str">
            <v>ME5</v>
          </cell>
          <cell r="F297">
            <v>16650161</v>
          </cell>
          <cell r="G297" t="str">
            <v>Sillas fijas</v>
          </cell>
        </row>
        <row r="298">
          <cell r="A298" t="str">
            <v>Sillas fijas</v>
          </cell>
          <cell r="B298" t="str">
            <v>MEEO</v>
          </cell>
          <cell r="C298">
            <v>25000</v>
          </cell>
          <cell r="D298">
            <v>31346</v>
          </cell>
          <cell r="E298" t="str">
            <v>ME5</v>
          </cell>
          <cell r="F298">
            <v>16650162</v>
          </cell>
          <cell r="G298" t="str">
            <v>Sillas fijas</v>
          </cell>
        </row>
        <row r="299">
          <cell r="A299" t="str">
            <v>Sillas fijas</v>
          </cell>
          <cell r="B299" t="str">
            <v>MEEO</v>
          </cell>
          <cell r="C299">
            <v>25000</v>
          </cell>
          <cell r="D299">
            <v>31346</v>
          </cell>
          <cell r="E299" t="str">
            <v>ME5</v>
          </cell>
          <cell r="F299">
            <v>16650163</v>
          </cell>
          <cell r="G299" t="str">
            <v>Sillas fijas</v>
          </cell>
        </row>
        <row r="300">
          <cell r="A300" t="str">
            <v>Sillas fijas</v>
          </cell>
          <cell r="B300" t="str">
            <v>MEEO</v>
          </cell>
          <cell r="C300">
            <v>25000</v>
          </cell>
          <cell r="D300">
            <v>31346</v>
          </cell>
          <cell r="E300" t="str">
            <v>ME5</v>
          </cell>
          <cell r="F300">
            <v>16650164</v>
          </cell>
          <cell r="G300" t="str">
            <v>Sillas fijas</v>
          </cell>
        </row>
        <row r="301">
          <cell r="A301" t="str">
            <v>Sillas fijas</v>
          </cell>
          <cell r="B301" t="str">
            <v>MEEO</v>
          </cell>
          <cell r="C301">
            <v>25000</v>
          </cell>
          <cell r="D301">
            <v>31346</v>
          </cell>
          <cell r="E301" t="str">
            <v>ME5</v>
          </cell>
          <cell r="F301">
            <v>16650165</v>
          </cell>
          <cell r="G301" t="str">
            <v>Sillas fijas</v>
          </cell>
          <cell r="H301">
            <v>1</v>
          </cell>
        </row>
        <row r="302">
          <cell r="A302" t="str">
            <v>Sillas fijas</v>
          </cell>
          <cell r="B302" t="str">
            <v>MEEO</v>
          </cell>
          <cell r="C302">
            <v>25000</v>
          </cell>
          <cell r="D302">
            <v>67611</v>
          </cell>
          <cell r="E302" t="str">
            <v>ME5</v>
          </cell>
          <cell r="F302">
            <v>16650166</v>
          </cell>
          <cell r="G302" t="str">
            <v>Sillas fijas</v>
          </cell>
          <cell r="H302">
            <v>1</v>
          </cell>
        </row>
        <row r="303">
          <cell r="A303" t="str">
            <v>Sillas fijas</v>
          </cell>
          <cell r="B303" t="str">
            <v>MEEO</v>
          </cell>
          <cell r="C303">
            <v>25000</v>
          </cell>
          <cell r="D303">
            <v>31346</v>
          </cell>
          <cell r="E303" t="str">
            <v>ME5</v>
          </cell>
          <cell r="F303">
            <v>16650167</v>
          </cell>
          <cell r="G303" t="str">
            <v>Sillas fijas</v>
          </cell>
          <cell r="H303">
            <v>1</v>
          </cell>
        </row>
        <row r="304">
          <cell r="A304" t="str">
            <v>Sillas fijas</v>
          </cell>
          <cell r="B304" t="str">
            <v>MEEO</v>
          </cell>
          <cell r="C304">
            <v>25000</v>
          </cell>
          <cell r="D304">
            <v>31346</v>
          </cell>
          <cell r="E304" t="str">
            <v>ME5</v>
          </cell>
          <cell r="F304">
            <v>16650168</v>
          </cell>
          <cell r="G304" t="str">
            <v>Sillas fijas</v>
          </cell>
        </row>
        <row r="305">
          <cell r="A305" t="str">
            <v>Sillas fijas</v>
          </cell>
          <cell r="B305" t="str">
            <v>MEEO</v>
          </cell>
          <cell r="C305">
            <v>25000</v>
          </cell>
          <cell r="D305">
            <v>31346</v>
          </cell>
          <cell r="E305" t="str">
            <v>ME5</v>
          </cell>
          <cell r="F305">
            <v>16650169</v>
          </cell>
          <cell r="G305" t="str">
            <v>Sillas fijas</v>
          </cell>
          <cell r="H305">
            <v>1</v>
          </cell>
        </row>
        <row r="306">
          <cell r="A306" t="str">
            <v>Sillas fijas</v>
          </cell>
          <cell r="B306" t="str">
            <v>MEEO</v>
          </cell>
          <cell r="C306">
            <v>25000</v>
          </cell>
          <cell r="D306">
            <v>31346</v>
          </cell>
          <cell r="E306" t="str">
            <v>ME5</v>
          </cell>
          <cell r="F306">
            <v>16650170</v>
          </cell>
          <cell r="G306" t="str">
            <v>Sillas fijas</v>
          </cell>
          <cell r="H306">
            <v>1</v>
          </cell>
        </row>
        <row r="307">
          <cell r="A307" t="str">
            <v>Sillas fijas</v>
          </cell>
          <cell r="B307" t="str">
            <v>MEEO</v>
          </cell>
          <cell r="C307">
            <v>15000</v>
          </cell>
          <cell r="D307">
            <v>18800</v>
          </cell>
          <cell r="E307" t="str">
            <v>ME5</v>
          </cell>
          <cell r="F307">
            <v>16650171</v>
          </cell>
          <cell r="G307" t="str">
            <v>Sillas fijas</v>
          </cell>
          <cell r="H307">
            <v>1</v>
          </cell>
        </row>
        <row r="308">
          <cell r="A308" t="str">
            <v>Sillas con rodachinas</v>
          </cell>
          <cell r="B308" t="str">
            <v>MEEO</v>
          </cell>
          <cell r="C308">
            <v>30000</v>
          </cell>
          <cell r="D308">
            <v>37613</v>
          </cell>
          <cell r="E308" t="str">
            <v>ME5</v>
          </cell>
          <cell r="F308">
            <v>16650172</v>
          </cell>
          <cell r="G308" t="str">
            <v>Sillas con rodachinas</v>
          </cell>
          <cell r="H308">
            <v>1</v>
          </cell>
        </row>
        <row r="309">
          <cell r="A309" t="str">
            <v>Sillas con rodachinas</v>
          </cell>
          <cell r="B309" t="str">
            <v>MEEO</v>
          </cell>
          <cell r="C309">
            <v>35000</v>
          </cell>
          <cell r="D309">
            <v>43889</v>
          </cell>
          <cell r="E309" t="str">
            <v>ME5</v>
          </cell>
          <cell r="F309">
            <v>16650173</v>
          </cell>
          <cell r="G309" t="str">
            <v>Sillas con rodachinas</v>
          </cell>
          <cell r="H309">
            <v>1</v>
          </cell>
        </row>
        <row r="310">
          <cell r="A310" t="str">
            <v>Sillas con rodachinas</v>
          </cell>
          <cell r="B310" t="str">
            <v>MEEO</v>
          </cell>
          <cell r="C310">
            <v>35000</v>
          </cell>
          <cell r="D310">
            <v>43889</v>
          </cell>
          <cell r="E310" t="str">
            <v>ME5</v>
          </cell>
          <cell r="F310">
            <v>16650174</v>
          </cell>
          <cell r="G310" t="str">
            <v>Sillas con rodachinas</v>
          </cell>
          <cell r="H310">
            <v>1</v>
          </cell>
        </row>
        <row r="311">
          <cell r="A311" t="str">
            <v>Sillas con rodachinas</v>
          </cell>
          <cell r="B311" t="str">
            <v>MEEO</v>
          </cell>
          <cell r="C311">
            <v>35000</v>
          </cell>
          <cell r="D311">
            <v>43889</v>
          </cell>
          <cell r="E311" t="str">
            <v>ME5</v>
          </cell>
          <cell r="F311">
            <v>16650175</v>
          </cell>
          <cell r="G311" t="str">
            <v>Sillas con rodachinas</v>
          </cell>
        </row>
        <row r="312">
          <cell r="A312" t="str">
            <v>Sillas con rodachinas</v>
          </cell>
          <cell r="B312" t="str">
            <v>MEEO</v>
          </cell>
          <cell r="C312">
            <v>35000</v>
          </cell>
          <cell r="D312">
            <v>43889</v>
          </cell>
          <cell r="E312" t="str">
            <v>ME5</v>
          </cell>
          <cell r="F312">
            <v>16650176</v>
          </cell>
          <cell r="G312" t="str">
            <v>Sillas con rodachinas</v>
          </cell>
          <cell r="H312">
            <v>1</v>
          </cell>
        </row>
        <row r="313">
          <cell r="A313" t="str">
            <v>Sillas con rodachinas</v>
          </cell>
          <cell r="B313" t="str">
            <v>MEEO</v>
          </cell>
          <cell r="C313">
            <v>35000</v>
          </cell>
          <cell r="D313">
            <v>43889</v>
          </cell>
          <cell r="E313" t="str">
            <v>ME5</v>
          </cell>
          <cell r="F313">
            <v>16650177</v>
          </cell>
          <cell r="G313" t="str">
            <v>Sillas con rodachinas</v>
          </cell>
          <cell r="H313">
            <v>1</v>
          </cell>
        </row>
        <row r="314">
          <cell r="A314" t="str">
            <v>Sillas con rodachinas</v>
          </cell>
          <cell r="B314" t="str">
            <v>MEEO</v>
          </cell>
          <cell r="C314">
            <v>35000</v>
          </cell>
          <cell r="D314">
            <v>43889</v>
          </cell>
          <cell r="E314" t="str">
            <v>ME5</v>
          </cell>
          <cell r="F314">
            <v>16650178</v>
          </cell>
          <cell r="G314" t="str">
            <v>Sillas con rodachinas</v>
          </cell>
        </row>
        <row r="315">
          <cell r="A315" t="str">
            <v>Sillas con rodachinas</v>
          </cell>
          <cell r="B315" t="str">
            <v>MEEO</v>
          </cell>
          <cell r="C315">
            <v>35000</v>
          </cell>
          <cell r="D315">
            <v>43889</v>
          </cell>
          <cell r="E315" t="str">
            <v>ME5</v>
          </cell>
          <cell r="F315">
            <v>16650179</v>
          </cell>
          <cell r="G315" t="str">
            <v>Sillas con rodachinas</v>
          </cell>
        </row>
        <row r="316">
          <cell r="A316" t="str">
            <v>Sillas con rodachinas</v>
          </cell>
          <cell r="B316" t="str">
            <v>MEEO</v>
          </cell>
          <cell r="C316">
            <v>35000</v>
          </cell>
          <cell r="D316">
            <v>43889</v>
          </cell>
          <cell r="E316" t="str">
            <v>ME5</v>
          </cell>
          <cell r="F316">
            <v>16650180</v>
          </cell>
          <cell r="G316" t="str">
            <v>Sillas con rodachinas</v>
          </cell>
        </row>
        <row r="317">
          <cell r="A317" t="str">
            <v>Sillas con rodachinas</v>
          </cell>
          <cell r="B317" t="str">
            <v>MEEO</v>
          </cell>
          <cell r="C317">
            <v>35000</v>
          </cell>
          <cell r="D317">
            <v>43889</v>
          </cell>
          <cell r="E317" t="str">
            <v>ME5</v>
          </cell>
          <cell r="F317">
            <v>16650181</v>
          </cell>
          <cell r="G317" t="str">
            <v>Sillas con rodachinas</v>
          </cell>
        </row>
        <row r="318">
          <cell r="A318" t="str">
            <v>Sillas con rodachinas</v>
          </cell>
          <cell r="B318" t="str">
            <v>MEEO</v>
          </cell>
          <cell r="C318">
            <v>35000</v>
          </cell>
          <cell r="D318">
            <v>43889</v>
          </cell>
          <cell r="E318" t="str">
            <v>ME5</v>
          </cell>
          <cell r="F318">
            <v>16650182</v>
          </cell>
          <cell r="G318" t="str">
            <v>Sillas con rodachinas</v>
          </cell>
        </row>
        <row r="319">
          <cell r="A319" t="str">
            <v>Sillas con rodachinas</v>
          </cell>
          <cell r="B319" t="str">
            <v>MEEO</v>
          </cell>
          <cell r="C319">
            <v>35000</v>
          </cell>
          <cell r="D319">
            <v>43889</v>
          </cell>
          <cell r="E319" t="str">
            <v>ME5</v>
          </cell>
          <cell r="F319">
            <v>16650183</v>
          </cell>
          <cell r="G319" t="str">
            <v>Sillas con rodachinas</v>
          </cell>
        </row>
        <row r="320">
          <cell r="A320" t="str">
            <v>Sillas con rodachinas</v>
          </cell>
          <cell r="B320" t="str">
            <v>MEEO</v>
          </cell>
          <cell r="C320">
            <v>35000</v>
          </cell>
          <cell r="D320">
            <v>43889</v>
          </cell>
          <cell r="E320" t="str">
            <v>ME5</v>
          </cell>
          <cell r="F320">
            <v>16650184</v>
          </cell>
          <cell r="G320" t="str">
            <v>Sillas con rodachinas</v>
          </cell>
        </row>
        <row r="321">
          <cell r="A321" t="str">
            <v>Sillas con rodachinas</v>
          </cell>
          <cell r="B321" t="str">
            <v>MEEO</v>
          </cell>
          <cell r="C321">
            <v>35000</v>
          </cell>
          <cell r="D321">
            <v>43889</v>
          </cell>
          <cell r="E321" t="str">
            <v>ME5</v>
          </cell>
          <cell r="F321">
            <v>16650185</v>
          </cell>
          <cell r="G321" t="str">
            <v>Sillas con rodachinas</v>
          </cell>
        </row>
        <row r="322">
          <cell r="A322" t="str">
            <v>Sillas con rodachinas</v>
          </cell>
          <cell r="B322" t="str">
            <v>MEEO</v>
          </cell>
          <cell r="C322">
            <v>35000</v>
          </cell>
          <cell r="D322">
            <v>43889</v>
          </cell>
          <cell r="E322" t="str">
            <v>ME5</v>
          </cell>
          <cell r="F322">
            <v>16650186</v>
          </cell>
          <cell r="G322" t="str">
            <v>Sillas con rodachinas</v>
          </cell>
        </row>
        <row r="323">
          <cell r="A323" t="str">
            <v>Sillas con rodachinas</v>
          </cell>
          <cell r="B323" t="str">
            <v>MEEO</v>
          </cell>
          <cell r="C323">
            <v>35000</v>
          </cell>
          <cell r="D323">
            <v>43889</v>
          </cell>
          <cell r="E323" t="str">
            <v>ME5</v>
          </cell>
          <cell r="F323">
            <v>16650187</v>
          </cell>
          <cell r="G323" t="str">
            <v>Sillas con rodachinas</v>
          </cell>
        </row>
        <row r="324">
          <cell r="A324" t="str">
            <v>Sillas con rodachinas</v>
          </cell>
          <cell r="B324" t="str">
            <v>MEEO</v>
          </cell>
          <cell r="C324">
            <v>35000</v>
          </cell>
          <cell r="D324">
            <v>43889</v>
          </cell>
          <cell r="E324" t="str">
            <v>ME5</v>
          </cell>
          <cell r="F324">
            <v>16650188</v>
          </cell>
          <cell r="G324" t="str">
            <v>Sillas con rodachinas</v>
          </cell>
        </row>
        <row r="325">
          <cell r="A325" t="str">
            <v>Sillas con rodachinas</v>
          </cell>
          <cell r="B325" t="str">
            <v>MEEO</v>
          </cell>
          <cell r="C325">
            <v>35000</v>
          </cell>
          <cell r="D325">
            <v>43889</v>
          </cell>
          <cell r="E325" t="str">
            <v>EMO5</v>
          </cell>
          <cell r="F325">
            <v>16650189</v>
          </cell>
          <cell r="G325" t="str">
            <v>Sillas con rodachinas</v>
          </cell>
        </row>
        <row r="326">
          <cell r="A326" t="str">
            <v>Sillas con rodachinas</v>
          </cell>
          <cell r="B326" t="str">
            <v>MEEO</v>
          </cell>
          <cell r="C326">
            <v>35000</v>
          </cell>
          <cell r="D326">
            <v>43889</v>
          </cell>
          <cell r="E326" t="str">
            <v>EMO5</v>
          </cell>
          <cell r="F326">
            <v>16650190</v>
          </cell>
          <cell r="G326" t="str">
            <v>Sillas con rodachinas</v>
          </cell>
        </row>
        <row r="327">
          <cell r="A327" t="str">
            <v>Sillas con rodachinas</v>
          </cell>
          <cell r="B327" t="str">
            <v>MEEO</v>
          </cell>
          <cell r="C327">
            <v>35000</v>
          </cell>
          <cell r="D327">
            <v>43889</v>
          </cell>
          <cell r="E327" t="str">
            <v>ME5</v>
          </cell>
          <cell r="F327">
            <v>16650191</v>
          </cell>
          <cell r="G327" t="str">
            <v>Sillas con rodachinas</v>
          </cell>
        </row>
        <row r="328">
          <cell r="A328" t="str">
            <v>Televisor</v>
          </cell>
          <cell r="B328" t="str">
            <v>MEEO</v>
          </cell>
          <cell r="C328">
            <v>150000</v>
          </cell>
          <cell r="D328">
            <v>188057</v>
          </cell>
          <cell r="E328" t="str">
            <v>OME5</v>
          </cell>
          <cell r="F328">
            <v>16650192</v>
          </cell>
          <cell r="G328" t="str">
            <v>Televisor</v>
          </cell>
        </row>
        <row r="329">
          <cell r="A329" t="str">
            <v>VHS</v>
          </cell>
          <cell r="B329" t="str">
            <v>MEEO</v>
          </cell>
          <cell r="C329">
            <v>100000</v>
          </cell>
          <cell r="D329">
            <v>125370</v>
          </cell>
          <cell r="E329" t="str">
            <v>OME5</v>
          </cell>
          <cell r="F329">
            <v>16650193</v>
          </cell>
          <cell r="G329" t="str">
            <v>VHS</v>
          </cell>
        </row>
        <row r="330">
          <cell r="A330" t="str">
            <v>Tramperos</v>
          </cell>
          <cell r="B330" t="str">
            <v>MEEO</v>
          </cell>
          <cell r="C330">
            <v>300000</v>
          </cell>
          <cell r="D330">
            <v>376125</v>
          </cell>
          <cell r="E330" t="str">
            <v>OME5</v>
          </cell>
          <cell r="F330">
            <v>16650194</v>
          </cell>
          <cell r="G330" t="str">
            <v>Tramperos</v>
          </cell>
        </row>
        <row r="331">
          <cell r="A331" t="str">
            <v>Tramperos</v>
          </cell>
          <cell r="B331" t="str">
            <v>MEEO</v>
          </cell>
          <cell r="C331">
            <v>300000</v>
          </cell>
          <cell r="D331">
            <v>376125</v>
          </cell>
          <cell r="E331" t="str">
            <v>OME5</v>
          </cell>
          <cell r="F331">
            <v>16650195</v>
          </cell>
          <cell r="G331" t="str">
            <v>Tramperos</v>
          </cell>
        </row>
        <row r="332">
          <cell r="A332" t="str">
            <v>Tramperos</v>
          </cell>
          <cell r="B332" t="str">
            <v>MEEO</v>
          </cell>
          <cell r="C332">
            <v>300000</v>
          </cell>
          <cell r="D332">
            <v>376125</v>
          </cell>
          <cell r="E332" t="str">
            <v>OME5</v>
          </cell>
          <cell r="F332">
            <v>16650196</v>
          </cell>
          <cell r="G332" t="str">
            <v>Tramperos</v>
          </cell>
        </row>
        <row r="333">
          <cell r="A333" t="str">
            <v>Tramperos</v>
          </cell>
          <cell r="B333" t="str">
            <v>MEEO</v>
          </cell>
          <cell r="C333">
            <v>300000</v>
          </cell>
          <cell r="D333">
            <v>376125</v>
          </cell>
          <cell r="E333" t="str">
            <v>OME5</v>
          </cell>
          <cell r="F333">
            <v>16650197</v>
          </cell>
          <cell r="G333" t="str">
            <v>Tramperos</v>
          </cell>
        </row>
        <row r="334">
          <cell r="A334" t="str">
            <v>Tramperos</v>
          </cell>
          <cell r="B334" t="str">
            <v>MEEO</v>
          </cell>
          <cell r="C334">
            <v>300000</v>
          </cell>
          <cell r="D334">
            <v>376125</v>
          </cell>
          <cell r="E334" t="str">
            <v>OME5</v>
          </cell>
          <cell r="F334">
            <v>16650198</v>
          </cell>
          <cell r="G334" t="str">
            <v>Tramperos</v>
          </cell>
        </row>
        <row r="335">
          <cell r="A335" t="str">
            <v>Tramperos</v>
          </cell>
          <cell r="B335" t="str">
            <v>MEEO</v>
          </cell>
          <cell r="C335">
            <v>300000</v>
          </cell>
          <cell r="D335">
            <v>376125</v>
          </cell>
          <cell r="E335" t="str">
            <v>OME5</v>
          </cell>
          <cell r="F335">
            <v>16650199</v>
          </cell>
          <cell r="G335" t="str">
            <v>Tramperos</v>
          </cell>
        </row>
        <row r="336">
          <cell r="A336" t="str">
            <v>Estabilizador Nicomar 1500 wattios</v>
          </cell>
          <cell r="B336" t="str">
            <v>MEEO</v>
          </cell>
          <cell r="C336">
            <v>100000</v>
          </cell>
          <cell r="D336">
            <v>118474</v>
          </cell>
          <cell r="E336" t="str">
            <v>EMO5</v>
          </cell>
          <cell r="F336">
            <v>16650200</v>
          </cell>
          <cell r="G336" t="str">
            <v>Estabilizador Nicomar 1500 wattios</v>
          </cell>
        </row>
        <row r="337">
          <cell r="A337" t="str">
            <v>Estabilizador Nicomar 1500 wattios</v>
          </cell>
          <cell r="B337" t="str">
            <v>MEEO</v>
          </cell>
          <cell r="C337">
            <v>100000</v>
          </cell>
          <cell r="D337">
            <v>118474</v>
          </cell>
          <cell r="E337" t="str">
            <v>EMO5</v>
          </cell>
          <cell r="F337">
            <v>16650201</v>
          </cell>
          <cell r="G337" t="str">
            <v>Estabilizador Nicomar 1500 wattios</v>
          </cell>
        </row>
        <row r="338">
          <cell r="A338" t="str">
            <v>Estabilizador Nicomar 1500 wattios</v>
          </cell>
          <cell r="B338" t="str">
            <v>MEEO</v>
          </cell>
          <cell r="C338">
            <v>100000</v>
          </cell>
          <cell r="D338">
            <v>118474</v>
          </cell>
          <cell r="E338" t="str">
            <v>EMO5</v>
          </cell>
          <cell r="F338">
            <v>16650202</v>
          </cell>
          <cell r="G338" t="str">
            <v>Estabilizador Nicomar 1500 wattios</v>
          </cell>
        </row>
        <row r="339">
          <cell r="A339" t="str">
            <v>Estabilizador Nicomar 1500 wattios</v>
          </cell>
          <cell r="B339" t="str">
            <v>MEEO</v>
          </cell>
          <cell r="C339">
            <v>100000</v>
          </cell>
          <cell r="D339">
            <v>118474</v>
          </cell>
          <cell r="E339" t="str">
            <v>EMO5</v>
          </cell>
          <cell r="F339">
            <v>16650203</v>
          </cell>
          <cell r="G339" t="str">
            <v>Estabilizador Nicomar 1500 wattios</v>
          </cell>
        </row>
        <row r="340">
          <cell r="A340" t="str">
            <v>Estabilizador Nicomar 1000 wattios</v>
          </cell>
          <cell r="B340" t="str">
            <v>MEEO</v>
          </cell>
          <cell r="C340">
            <v>60000</v>
          </cell>
          <cell r="D340">
            <v>71090</v>
          </cell>
          <cell r="E340" t="str">
            <v>EMO5</v>
          </cell>
          <cell r="F340">
            <v>16650204</v>
          </cell>
          <cell r="G340" t="str">
            <v>Estabilizador Nicomar 1000 wattios</v>
          </cell>
        </row>
        <row r="341">
          <cell r="A341" t="str">
            <v>Estabilizador Nicomar 1000 wattios</v>
          </cell>
          <cell r="B341" t="str">
            <v>MEEO</v>
          </cell>
          <cell r="C341">
            <v>60000</v>
          </cell>
          <cell r="D341">
            <v>71090</v>
          </cell>
          <cell r="E341" t="str">
            <v>EMO5</v>
          </cell>
          <cell r="F341">
            <v>16650205</v>
          </cell>
          <cell r="G341" t="str">
            <v>Estabilizador Nicomar 1000 wattios</v>
          </cell>
        </row>
        <row r="342">
          <cell r="A342" t="str">
            <v>Estabilizador Nicomar 1000 wattios</v>
          </cell>
          <cell r="B342" t="str">
            <v>MEEO</v>
          </cell>
          <cell r="C342">
            <v>60000</v>
          </cell>
          <cell r="D342">
            <v>71090</v>
          </cell>
          <cell r="E342" t="str">
            <v>EMO5</v>
          </cell>
          <cell r="F342">
            <v>16650206</v>
          </cell>
          <cell r="G342" t="str">
            <v>Estabilizador Nicomar 1000 wattios</v>
          </cell>
        </row>
        <row r="343">
          <cell r="A343" t="str">
            <v>Estabilizador Nicomar 1000 wattios</v>
          </cell>
          <cell r="B343" t="str">
            <v>MEEO</v>
          </cell>
          <cell r="C343">
            <v>60000</v>
          </cell>
          <cell r="D343">
            <v>71090</v>
          </cell>
          <cell r="E343" t="str">
            <v>EMO5</v>
          </cell>
          <cell r="F343">
            <v>16650207</v>
          </cell>
          <cell r="G343" t="str">
            <v>Estabilizador Nicomar 1000 wattios</v>
          </cell>
        </row>
        <row r="344">
          <cell r="A344" t="str">
            <v>Estabilizador Nicomar 1000 wattios</v>
          </cell>
          <cell r="B344" t="str">
            <v>MEEO</v>
          </cell>
          <cell r="C344">
            <v>60000</v>
          </cell>
          <cell r="D344">
            <v>71090</v>
          </cell>
          <cell r="E344" t="str">
            <v>EMO5</v>
          </cell>
          <cell r="F344">
            <v>16650208</v>
          </cell>
          <cell r="G344" t="str">
            <v>Estabilizador Nicomar 1000 wattios</v>
          </cell>
        </row>
        <row r="345">
          <cell r="A345" t="str">
            <v>Cafetera Coldelec 60 Pocillos</v>
          </cell>
          <cell r="B345" t="str">
            <v>MEEO</v>
          </cell>
          <cell r="C345">
            <v>268800</v>
          </cell>
          <cell r="D345">
            <v>86967</v>
          </cell>
          <cell r="E345" t="str">
            <v>OME5</v>
          </cell>
          <cell r="F345">
            <v>16650209</v>
          </cell>
          <cell r="G345" t="str">
            <v>Cafetera Coldelec 60 Pocillos</v>
          </cell>
        </row>
        <row r="346">
          <cell r="A346" t="str">
            <v>Mobiliario para adecuación de sus oficinas en Sincelejo según contrato No.0051-Rebombeo</v>
          </cell>
          <cell r="B346" t="str">
            <v>MEEO</v>
          </cell>
          <cell r="C346">
            <v>42747247</v>
          </cell>
          <cell r="D346">
            <v>48281495</v>
          </cell>
          <cell r="E346" t="str">
            <v>ME5</v>
          </cell>
          <cell r="F346">
            <v>16650210</v>
          </cell>
          <cell r="G346" t="str">
            <v>Mobiliario para adecuación de sus oficinas en Sincelejo según contrato No.0051-Rebombeo</v>
          </cell>
        </row>
        <row r="347">
          <cell r="A347" t="str">
            <v>Mobiliario para adecuación oficinas en Corozal según contrato No.0060-03</v>
          </cell>
          <cell r="B347" t="str">
            <v>MEEO</v>
          </cell>
          <cell r="C347">
            <v>8946889</v>
          </cell>
          <cell r="D347">
            <v>10105193</v>
          </cell>
          <cell r="E347" t="str">
            <v>ME5</v>
          </cell>
          <cell r="F347">
            <v>16650211</v>
          </cell>
          <cell r="G347" t="str">
            <v>Mobiliario para adecuación oficinas en Corozal según contrato No.0060-03</v>
          </cell>
        </row>
        <row r="348">
          <cell r="A348" t="str">
            <v>Camara Digital Sony Handycam TRV 340</v>
          </cell>
          <cell r="B348" t="str">
            <v>MEEO</v>
          </cell>
          <cell r="C348">
            <v>2199000</v>
          </cell>
          <cell r="D348">
            <v>1319340</v>
          </cell>
          <cell r="E348" t="str">
            <v>OME5</v>
          </cell>
          <cell r="F348">
            <v>16650212</v>
          </cell>
          <cell r="G348" t="str">
            <v>Camara Digital Sony Handycam TRV 340</v>
          </cell>
        </row>
        <row r="349">
          <cell r="A349" t="str">
            <v>Sillas Rimax Blanca</v>
          </cell>
          <cell r="B349" t="str">
            <v>MEEO</v>
          </cell>
          <cell r="C349">
            <v>14000</v>
          </cell>
          <cell r="D349">
            <v>15818</v>
          </cell>
          <cell r="E349" t="str">
            <v>ME5</v>
          </cell>
          <cell r="F349">
            <v>16650213</v>
          </cell>
          <cell r="G349" t="str">
            <v>Sillas Rimax Blanca</v>
          </cell>
        </row>
        <row r="350">
          <cell r="A350" t="str">
            <v>Sillas Rimax Blanca</v>
          </cell>
          <cell r="B350" t="str">
            <v>MEEO</v>
          </cell>
          <cell r="C350">
            <v>14000</v>
          </cell>
          <cell r="D350">
            <v>15818</v>
          </cell>
          <cell r="E350" t="str">
            <v>ME5</v>
          </cell>
          <cell r="F350">
            <v>16650214</v>
          </cell>
          <cell r="G350" t="str">
            <v>Sillas Rimax Blanca</v>
          </cell>
        </row>
        <row r="351">
          <cell r="A351" t="str">
            <v>Sillas Rimax Blanca</v>
          </cell>
          <cell r="B351" t="str">
            <v>MEEO</v>
          </cell>
          <cell r="C351">
            <v>14000</v>
          </cell>
          <cell r="D351">
            <v>15818</v>
          </cell>
          <cell r="E351" t="str">
            <v>ME5</v>
          </cell>
          <cell r="F351">
            <v>16650215</v>
          </cell>
          <cell r="G351" t="str">
            <v>Sillas Rimax Blanca</v>
          </cell>
        </row>
        <row r="352">
          <cell r="A352" t="str">
            <v>Sillas Rimax Blanca</v>
          </cell>
          <cell r="B352" t="str">
            <v>MEEO</v>
          </cell>
          <cell r="C352">
            <v>14000</v>
          </cell>
          <cell r="D352">
            <v>15818</v>
          </cell>
          <cell r="E352" t="str">
            <v>ME5</v>
          </cell>
          <cell r="F352">
            <v>16650216</v>
          </cell>
          <cell r="G352" t="str">
            <v>Sillas Rimax Blanca</v>
          </cell>
        </row>
        <row r="353">
          <cell r="A353" t="str">
            <v>Sillas Rimax Blanca</v>
          </cell>
          <cell r="B353" t="str">
            <v>MEEO</v>
          </cell>
          <cell r="C353">
            <v>14000</v>
          </cell>
          <cell r="D353">
            <v>52480</v>
          </cell>
          <cell r="E353" t="str">
            <v>ME5</v>
          </cell>
          <cell r="F353">
            <v>16650217</v>
          </cell>
          <cell r="G353" t="str">
            <v>Sillas Rimax Blanca</v>
          </cell>
          <cell r="H353">
            <v>1</v>
          </cell>
        </row>
        <row r="354">
          <cell r="A354" t="str">
            <v>Sillas Rimax Blanca</v>
          </cell>
          <cell r="B354" t="str">
            <v>MEEO</v>
          </cell>
          <cell r="C354">
            <v>14000</v>
          </cell>
          <cell r="D354">
            <v>15818</v>
          </cell>
          <cell r="E354" t="str">
            <v>ME5</v>
          </cell>
          <cell r="F354">
            <v>16650218</v>
          </cell>
          <cell r="G354" t="str">
            <v>Sillas Rimax Blanca</v>
          </cell>
        </row>
        <row r="355">
          <cell r="A355" t="str">
            <v>Sillas Rimax Blanca</v>
          </cell>
          <cell r="B355" t="str">
            <v>MEEO</v>
          </cell>
          <cell r="C355">
            <v>14000</v>
          </cell>
          <cell r="D355">
            <v>15818</v>
          </cell>
          <cell r="E355" t="str">
            <v>ME5</v>
          </cell>
          <cell r="F355">
            <v>16650219</v>
          </cell>
          <cell r="G355" t="str">
            <v>Sillas Rimax Blanca</v>
          </cell>
        </row>
        <row r="356">
          <cell r="A356" t="str">
            <v>Sillas Rimax Blanca</v>
          </cell>
          <cell r="B356" t="str">
            <v>MEEO</v>
          </cell>
          <cell r="C356">
            <v>14000</v>
          </cell>
          <cell r="D356">
            <v>15818</v>
          </cell>
          <cell r="E356" t="str">
            <v>ME5</v>
          </cell>
          <cell r="F356">
            <v>16650220</v>
          </cell>
          <cell r="G356" t="str">
            <v>Sillas Rimax Blanca</v>
          </cell>
        </row>
        <row r="357">
          <cell r="A357" t="str">
            <v>Sillas Rimax Blanca</v>
          </cell>
          <cell r="B357" t="str">
            <v>MEEO</v>
          </cell>
          <cell r="C357">
            <v>14000</v>
          </cell>
          <cell r="D357">
            <v>15818</v>
          </cell>
          <cell r="E357" t="str">
            <v>ME5</v>
          </cell>
          <cell r="F357">
            <v>16650221</v>
          </cell>
          <cell r="G357" t="str">
            <v>Sillas Rimax Blanca</v>
          </cell>
          <cell r="H357">
            <v>1</v>
          </cell>
        </row>
        <row r="358">
          <cell r="A358" t="str">
            <v>Sillas Rimax Blanca</v>
          </cell>
          <cell r="B358" t="str">
            <v>MEEO</v>
          </cell>
          <cell r="C358">
            <v>14000</v>
          </cell>
          <cell r="D358">
            <v>15818</v>
          </cell>
          <cell r="E358" t="str">
            <v>ME5</v>
          </cell>
          <cell r="F358">
            <v>16650222</v>
          </cell>
          <cell r="G358" t="str">
            <v>Sillas Rimax Blanca</v>
          </cell>
        </row>
        <row r="359">
          <cell r="A359" t="str">
            <v>Sillas Rimax Blanca</v>
          </cell>
          <cell r="B359" t="str">
            <v>MEEO</v>
          </cell>
          <cell r="C359">
            <v>14000</v>
          </cell>
          <cell r="D359">
            <v>15818</v>
          </cell>
          <cell r="E359" t="str">
            <v>ME5</v>
          </cell>
          <cell r="F359">
            <v>16650223</v>
          </cell>
          <cell r="G359" t="str">
            <v>Sillas Rimax Blanca</v>
          </cell>
        </row>
        <row r="360">
          <cell r="A360" t="str">
            <v>Sillas Rimax Blanca</v>
          </cell>
          <cell r="B360" t="str">
            <v>MEEO</v>
          </cell>
          <cell r="C360">
            <v>14000</v>
          </cell>
          <cell r="D360">
            <v>15818</v>
          </cell>
          <cell r="E360" t="str">
            <v>ME5</v>
          </cell>
          <cell r="F360">
            <v>16650224</v>
          </cell>
          <cell r="G360" t="str">
            <v>Sillas Rimax Blanca</v>
          </cell>
        </row>
        <row r="361">
          <cell r="A361" t="str">
            <v>Sillas Rimax Blanca</v>
          </cell>
          <cell r="B361" t="str">
            <v>MEEO</v>
          </cell>
          <cell r="C361">
            <v>14000</v>
          </cell>
          <cell r="D361">
            <v>15818</v>
          </cell>
          <cell r="E361" t="str">
            <v>ME5</v>
          </cell>
          <cell r="F361">
            <v>16650225</v>
          </cell>
          <cell r="G361" t="str">
            <v>Sillas Rimax Blanca</v>
          </cell>
        </row>
        <row r="362">
          <cell r="A362" t="str">
            <v>Sillas Rimax Blanca</v>
          </cell>
          <cell r="B362" t="str">
            <v>MEEO</v>
          </cell>
          <cell r="C362">
            <v>14000</v>
          </cell>
          <cell r="D362">
            <v>15818</v>
          </cell>
          <cell r="E362" t="str">
            <v>ME5</v>
          </cell>
          <cell r="F362">
            <v>16650226</v>
          </cell>
          <cell r="G362" t="str">
            <v>Sillas Rimax Blanca</v>
          </cell>
        </row>
        <row r="363">
          <cell r="A363" t="str">
            <v>Sillas Rimax Blanca</v>
          </cell>
          <cell r="B363" t="str">
            <v>MEEO</v>
          </cell>
          <cell r="C363">
            <v>14000</v>
          </cell>
          <cell r="D363">
            <v>15818</v>
          </cell>
          <cell r="E363" t="str">
            <v>ME5</v>
          </cell>
          <cell r="F363">
            <v>16650227</v>
          </cell>
          <cell r="G363" t="str">
            <v>Sillas Rimax Blanca</v>
          </cell>
        </row>
        <row r="364">
          <cell r="A364" t="str">
            <v>Sillas Rimax Blanca</v>
          </cell>
          <cell r="B364" t="str">
            <v>MEEO</v>
          </cell>
          <cell r="C364">
            <v>14000</v>
          </cell>
          <cell r="D364">
            <v>15818</v>
          </cell>
          <cell r="E364" t="str">
            <v>ME5</v>
          </cell>
          <cell r="F364">
            <v>16650228</v>
          </cell>
          <cell r="G364" t="str">
            <v>Sillas Rimax Blanca</v>
          </cell>
        </row>
        <row r="365">
          <cell r="A365" t="str">
            <v>Sillas Rimax Blanca</v>
          </cell>
          <cell r="B365" t="str">
            <v>MEEO</v>
          </cell>
          <cell r="C365">
            <v>14000</v>
          </cell>
          <cell r="D365">
            <v>15818</v>
          </cell>
          <cell r="E365" t="str">
            <v>ME5</v>
          </cell>
          <cell r="F365">
            <v>16650229</v>
          </cell>
          <cell r="G365" t="str">
            <v>Sillas Rimax Blanca</v>
          </cell>
        </row>
        <row r="366">
          <cell r="A366" t="str">
            <v>Sillas Rimax Blanca</v>
          </cell>
          <cell r="B366" t="str">
            <v>MEEO</v>
          </cell>
          <cell r="C366">
            <v>14000</v>
          </cell>
          <cell r="D366">
            <v>15818</v>
          </cell>
          <cell r="E366" t="str">
            <v>ME5</v>
          </cell>
          <cell r="F366">
            <v>16650230</v>
          </cell>
          <cell r="G366" t="str">
            <v>Sillas Rimax Blanca</v>
          </cell>
        </row>
        <row r="367">
          <cell r="A367" t="str">
            <v>Sillas Rimax Blanca</v>
          </cell>
          <cell r="B367" t="str">
            <v>MEEO</v>
          </cell>
          <cell r="C367">
            <v>14000</v>
          </cell>
          <cell r="D367">
            <v>15818</v>
          </cell>
          <cell r="E367" t="str">
            <v>ME5</v>
          </cell>
          <cell r="F367">
            <v>16650231</v>
          </cell>
          <cell r="G367" t="str">
            <v>Sillas Rimax Blanca</v>
          </cell>
        </row>
        <row r="368">
          <cell r="A368" t="str">
            <v>Sillas Rimax Blanca</v>
          </cell>
          <cell r="B368" t="str">
            <v>MEEO</v>
          </cell>
          <cell r="C368">
            <v>14000</v>
          </cell>
          <cell r="D368">
            <v>15818</v>
          </cell>
          <cell r="E368" t="str">
            <v>ME5</v>
          </cell>
          <cell r="F368">
            <v>16650232</v>
          </cell>
          <cell r="G368" t="str">
            <v>Sillas Rimax Blanca</v>
          </cell>
        </row>
        <row r="369">
          <cell r="A369" t="str">
            <v>Sillas Rimax Blanca</v>
          </cell>
          <cell r="B369" t="str">
            <v>MEEO</v>
          </cell>
          <cell r="C369">
            <v>14000</v>
          </cell>
          <cell r="D369">
            <v>15818</v>
          </cell>
          <cell r="E369" t="str">
            <v>ME5</v>
          </cell>
          <cell r="F369">
            <v>16650233</v>
          </cell>
          <cell r="G369" t="str">
            <v>Sillas Rimax Blanca</v>
          </cell>
        </row>
        <row r="370">
          <cell r="A370" t="str">
            <v>Sillas Rimax Blanca</v>
          </cell>
          <cell r="B370" t="str">
            <v>MEEO</v>
          </cell>
          <cell r="C370">
            <v>14000</v>
          </cell>
          <cell r="D370">
            <v>15818</v>
          </cell>
          <cell r="E370" t="str">
            <v>ME5</v>
          </cell>
          <cell r="F370">
            <v>16650234</v>
          </cell>
          <cell r="G370" t="str">
            <v>Sillas Rimax Blanca</v>
          </cell>
        </row>
        <row r="371">
          <cell r="A371" t="str">
            <v>Sillas Rimax Blanca</v>
          </cell>
          <cell r="B371" t="str">
            <v>MEEO</v>
          </cell>
          <cell r="C371">
            <v>14000</v>
          </cell>
          <cell r="D371">
            <v>15818</v>
          </cell>
          <cell r="E371" t="str">
            <v>ME5</v>
          </cell>
          <cell r="F371">
            <v>16650235</v>
          </cell>
          <cell r="G371" t="str">
            <v>Sillas Rimax Blanca</v>
          </cell>
        </row>
        <row r="372">
          <cell r="A372" t="str">
            <v>Sillas Rimax Blanca</v>
          </cell>
          <cell r="B372" t="str">
            <v>MEEO</v>
          </cell>
          <cell r="C372">
            <v>14000</v>
          </cell>
          <cell r="D372">
            <v>15818</v>
          </cell>
          <cell r="E372" t="str">
            <v>ME5</v>
          </cell>
          <cell r="F372">
            <v>16650236</v>
          </cell>
          <cell r="G372" t="str">
            <v>Sillas Rimax Blanca</v>
          </cell>
        </row>
        <row r="373">
          <cell r="A373" t="str">
            <v>Sillas Rimax Blanca</v>
          </cell>
          <cell r="B373" t="str">
            <v>MEEO</v>
          </cell>
          <cell r="C373">
            <v>14000</v>
          </cell>
          <cell r="D373">
            <v>15818</v>
          </cell>
          <cell r="E373" t="str">
            <v>ME5</v>
          </cell>
          <cell r="F373">
            <v>16650237</v>
          </cell>
          <cell r="G373" t="str">
            <v>Sillas Rimax Blanca</v>
          </cell>
        </row>
        <row r="374">
          <cell r="A374" t="str">
            <v>Sillas Rimax Blanca</v>
          </cell>
          <cell r="B374" t="str">
            <v>MEEO</v>
          </cell>
          <cell r="C374">
            <v>14000</v>
          </cell>
          <cell r="D374">
            <v>15818</v>
          </cell>
          <cell r="E374" t="str">
            <v>ME5</v>
          </cell>
          <cell r="F374">
            <v>16650238</v>
          </cell>
          <cell r="G374" t="str">
            <v>Sillas Rimax Blanca</v>
          </cell>
        </row>
        <row r="375">
          <cell r="A375" t="str">
            <v>Sillas Rimax Blanca</v>
          </cell>
          <cell r="B375" t="str">
            <v>MEEO</v>
          </cell>
          <cell r="C375">
            <v>14000</v>
          </cell>
          <cell r="D375">
            <v>15818</v>
          </cell>
          <cell r="E375" t="str">
            <v>ME5</v>
          </cell>
          <cell r="F375">
            <v>16650239</v>
          </cell>
          <cell r="G375" t="str">
            <v>Sillas Rimax Blanca</v>
          </cell>
        </row>
        <row r="376">
          <cell r="A376" t="str">
            <v>Sillas Rimax Blanca</v>
          </cell>
          <cell r="B376" t="str">
            <v>MEEO</v>
          </cell>
          <cell r="C376">
            <v>14000</v>
          </cell>
          <cell r="D376">
            <v>15818</v>
          </cell>
          <cell r="E376" t="str">
            <v>ME5</v>
          </cell>
          <cell r="F376">
            <v>16650240</v>
          </cell>
          <cell r="G376" t="str">
            <v>Sillas Rimax Blanca</v>
          </cell>
        </row>
        <row r="377">
          <cell r="A377" t="str">
            <v>Sillas Rimax Blanca</v>
          </cell>
          <cell r="B377" t="str">
            <v>MEEO</v>
          </cell>
          <cell r="C377">
            <v>14000</v>
          </cell>
          <cell r="D377">
            <v>15818</v>
          </cell>
          <cell r="E377" t="str">
            <v>ME5</v>
          </cell>
          <cell r="F377">
            <v>16650241</v>
          </cell>
          <cell r="G377" t="str">
            <v>Sillas Rimax Blanca</v>
          </cell>
        </row>
        <row r="378">
          <cell r="A378" t="str">
            <v>Sillas Rimax Blanca</v>
          </cell>
          <cell r="B378" t="str">
            <v>MEEO</v>
          </cell>
          <cell r="C378">
            <v>14000</v>
          </cell>
          <cell r="D378">
            <v>15818</v>
          </cell>
          <cell r="E378" t="str">
            <v>ME5</v>
          </cell>
          <cell r="F378">
            <v>16650242</v>
          </cell>
          <cell r="G378" t="str">
            <v>Sillas Rimax Blanca</v>
          </cell>
        </row>
        <row r="379">
          <cell r="A379" t="str">
            <v>Sillas Rimax Blanca</v>
          </cell>
          <cell r="B379" t="str">
            <v>MEEO</v>
          </cell>
          <cell r="C379">
            <v>14000</v>
          </cell>
          <cell r="D379">
            <v>15818</v>
          </cell>
          <cell r="E379" t="str">
            <v>ME5</v>
          </cell>
          <cell r="F379">
            <v>16650243</v>
          </cell>
          <cell r="G379" t="str">
            <v>Sillas Rimax Blanca</v>
          </cell>
        </row>
        <row r="380">
          <cell r="A380" t="str">
            <v>Sillas Rimax Blanca</v>
          </cell>
          <cell r="B380" t="str">
            <v>MEEO</v>
          </cell>
          <cell r="C380">
            <v>14000</v>
          </cell>
          <cell r="D380">
            <v>15818</v>
          </cell>
          <cell r="E380" t="str">
            <v>ME5</v>
          </cell>
          <cell r="F380">
            <v>16650244</v>
          </cell>
          <cell r="G380" t="str">
            <v>Sillas Rimax Blanca</v>
          </cell>
        </row>
        <row r="381">
          <cell r="A381" t="str">
            <v>Sillas Rimax Blanca</v>
          </cell>
          <cell r="B381" t="str">
            <v>MEEO</v>
          </cell>
          <cell r="C381">
            <v>14000</v>
          </cell>
          <cell r="D381">
            <v>15818</v>
          </cell>
          <cell r="E381" t="str">
            <v>ME5</v>
          </cell>
          <cell r="F381">
            <v>16650245</v>
          </cell>
          <cell r="G381" t="str">
            <v>Sillas Rimax Blanca</v>
          </cell>
        </row>
        <row r="382">
          <cell r="A382" t="str">
            <v>Sillas Rimax Blanca</v>
          </cell>
          <cell r="B382" t="str">
            <v>MEEO</v>
          </cell>
          <cell r="C382">
            <v>14000</v>
          </cell>
          <cell r="D382">
            <v>15818</v>
          </cell>
          <cell r="E382" t="str">
            <v>ME5</v>
          </cell>
          <cell r="F382">
            <v>16650246</v>
          </cell>
          <cell r="G382" t="str">
            <v>Sillas Rimax Blanca</v>
          </cell>
        </row>
        <row r="383">
          <cell r="A383" t="str">
            <v>Sillas Rimax Blanca</v>
          </cell>
          <cell r="B383" t="str">
            <v>MEEO</v>
          </cell>
          <cell r="C383">
            <v>14000</v>
          </cell>
          <cell r="D383">
            <v>15818</v>
          </cell>
          <cell r="E383" t="str">
            <v>ME5</v>
          </cell>
          <cell r="F383">
            <v>16650247</v>
          </cell>
          <cell r="G383" t="str">
            <v>Sillas Rimax Blanca</v>
          </cell>
        </row>
        <row r="384">
          <cell r="A384" t="str">
            <v>Sillas Rimax Blanca</v>
          </cell>
          <cell r="B384" t="str">
            <v>MEEO</v>
          </cell>
          <cell r="C384">
            <v>14000</v>
          </cell>
          <cell r="D384">
            <v>15818</v>
          </cell>
          <cell r="E384" t="str">
            <v>ME5</v>
          </cell>
          <cell r="F384">
            <v>16650248</v>
          </cell>
          <cell r="G384" t="str">
            <v>Sillas Rimax Blanca</v>
          </cell>
        </row>
        <row r="385">
          <cell r="A385" t="str">
            <v>Sillas Rimax Blanca</v>
          </cell>
          <cell r="B385" t="str">
            <v>MEEO</v>
          </cell>
          <cell r="C385">
            <v>14000</v>
          </cell>
          <cell r="D385">
            <v>15818</v>
          </cell>
          <cell r="E385" t="str">
            <v>ME5</v>
          </cell>
          <cell r="F385">
            <v>16650249</v>
          </cell>
          <cell r="G385" t="str">
            <v>Sillas Rimax Blanca</v>
          </cell>
        </row>
        <row r="386">
          <cell r="A386" t="str">
            <v>Sillas Rimax Blanca</v>
          </cell>
          <cell r="B386" t="str">
            <v>MEEO</v>
          </cell>
          <cell r="C386">
            <v>14000</v>
          </cell>
          <cell r="D386">
            <v>15818</v>
          </cell>
          <cell r="E386" t="str">
            <v>ME5</v>
          </cell>
          <cell r="F386">
            <v>16650250</v>
          </cell>
          <cell r="G386" t="str">
            <v>Sillas Rimax Blanca</v>
          </cell>
        </row>
        <row r="387">
          <cell r="A387" t="str">
            <v>Sillas Rimax Blanca</v>
          </cell>
          <cell r="B387" t="str">
            <v>MEEO</v>
          </cell>
          <cell r="C387">
            <v>14000</v>
          </cell>
          <cell r="D387">
            <v>15818</v>
          </cell>
          <cell r="E387" t="str">
            <v>ME5</v>
          </cell>
          <cell r="F387">
            <v>16650251</v>
          </cell>
          <cell r="G387" t="str">
            <v>Sillas Rimax Blanca</v>
          </cell>
        </row>
        <row r="388">
          <cell r="A388" t="str">
            <v>Sillas Rimax Blanca</v>
          </cell>
          <cell r="B388" t="str">
            <v>MEEO</v>
          </cell>
          <cell r="C388">
            <v>14000</v>
          </cell>
          <cell r="D388">
            <v>15818</v>
          </cell>
          <cell r="E388" t="str">
            <v>ME5</v>
          </cell>
          <cell r="F388">
            <v>16650252</v>
          </cell>
          <cell r="G388" t="str">
            <v>Sillas Rimax Blanca</v>
          </cell>
        </row>
        <row r="389">
          <cell r="A389" t="str">
            <v>Sillas Rimax Blanca</v>
          </cell>
          <cell r="B389" t="str">
            <v>MEEO</v>
          </cell>
          <cell r="C389">
            <v>14000</v>
          </cell>
          <cell r="D389">
            <v>15818</v>
          </cell>
          <cell r="E389" t="str">
            <v>ME5</v>
          </cell>
          <cell r="F389">
            <v>16650253</v>
          </cell>
          <cell r="G389" t="str">
            <v>Sillas Rimax Blanca</v>
          </cell>
        </row>
        <row r="390">
          <cell r="A390" t="str">
            <v>Sillas Rimax Blanca</v>
          </cell>
          <cell r="B390" t="str">
            <v>MEEO</v>
          </cell>
          <cell r="C390">
            <v>14000</v>
          </cell>
          <cell r="D390">
            <v>15818</v>
          </cell>
          <cell r="E390" t="str">
            <v>ME5</v>
          </cell>
          <cell r="F390">
            <v>16650254</v>
          </cell>
          <cell r="G390" t="str">
            <v>Sillas Rimax Blanca</v>
          </cell>
        </row>
        <row r="391">
          <cell r="A391" t="str">
            <v>Sillas Rimax Blanca</v>
          </cell>
          <cell r="B391" t="str">
            <v>MEEO</v>
          </cell>
          <cell r="C391">
            <v>14000</v>
          </cell>
          <cell r="D391">
            <v>15818</v>
          </cell>
          <cell r="E391" t="str">
            <v>ME5</v>
          </cell>
          <cell r="F391">
            <v>16650255</v>
          </cell>
          <cell r="G391" t="str">
            <v>Sillas Rimax Blanca</v>
          </cell>
        </row>
        <row r="392">
          <cell r="A392" t="str">
            <v>Sillas Rimax Blanca</v>
          </cell>
          <cell r="B392" t="str">
            <v>MEEO</v>
          </cell>
          <cell r="C392">
            <v>14000</v>
          </cell>
          <cell r="D392">
            <v>15818</v>
          </cell>
          <cell r="E392" t="str">
            <v>ME5</v>
          </cell>
          <cell r="F392">
            <v>16650256</v>
          </cell>
          <cell r="G392" t="str">
            <v>Sillas Rimax Blanca</v>
          </cell>
        </row>
        <row r="393">
          <cell r="A393" t="str">
            <v>Sillas Rimax Blanca</v>
          </cell>
          <cell r="B393" t="str">
            <v>MEEO</v>
          </cell>
          <cell r="C393">
            <v>14000</v>
          </cell>
          <cell r="D393">
            <v>15818</v>
          </cell>
          <cell r="E393" t="str">
            <v>ME5</v>
          </cell>
          <cell r="F393">
            <v>16650257</v>
          </cell>
          <cell r="G393" t="str">
            <v>Sillas Rimax Blanca</v>
          </cell>
        </row>
        <row r="394">
          <cell r="A394" t="str">
            <v>Sillas Rimax Blanca</v>
          </cell>
          <cell r="B394" t="str">
            <v>MEEO</v>
          </cell>
          <cell r="C394">
            <v>14000</v>
          </cell>
          <cell r="D394">
            <v>15818</v>
          </cell>
          <cell r="E394" t="str">
            <v>ME5</v>
          </cell>
          <cell r="F394">
            <v>16650258</v>
          </cell>
          <cell r="G394" t="str">
            <v>Sillas Rimax Blanca</v>
          </cell>
        </row>
        <row r="395">
          <cell r="A395" t="str">
            <v>Sillas Rimax Blanca</v>
          </cell>
          <cell r="B395" t="str">
            <v>MEEO</v>
          </cell>
          <cell r="C395">
            <v>14000</v>
          </cell>
          <cell r="D395">
            <v>15818</v>
          </cell>
          <cell r="E395" t="str">
            <v>ME5</v>
          </cell>
          <cell r="F395">
            <v>16650259</v>
          </cell>
          <cell r="G395" t="str">
            <v>Sillas Rimax Blanca</v>
          </cell>
        </row>
        <row r="396">
          <cell r="A396" t="str">
            <v>Sillas Rimax Blanca</v>
          </cell>
          <cell r="B396" t="str">
            <v>MEEO</v>
          </cell>
          <cell r="C396">
            <v>14000</v>
          </cell>
          <cell r="D396">
            <v>15818</v>
          </cell>
          <cell r="E396" t="str">
            <v>ME5</v>
          </cell>
          <cell r="F396">
            <v>16650260</v>
          </cell>
          <cell r="G396" t="str">
            <v>Sillas Rimax Blanca</v>
          </cell>
        </row>
        <row r="397">
          <cell r="A397" t="str">
            <v>Sillas Rimax Blanca</v>
          </cell>
          <cell r="B397" t="str">
            <v>MEEO</v>
          </cell>
          <cell r="C397">
            <v>14000</v>
          </cell>
          <cell r="D397">
            <v>15818</v>
          </cell>
          <cell r="E397" t="str">
            <v>ME5</v>
          </cell>
          <cell r="F397">
            <v>16650261</v>
          </cell>
          <cell r="G397" t="str">
            <v>Sillas Rimax Blanca</v>
          </cell>
        </row>
        <row r="398">
          <cell r="A398" t="str">
            <v>Sillas Rimax Blanca</v>
          </cell>
          <cell r="B398" t="str">
            <v>MEEO</v>
          </cell>
          <cell r="C398">
            <v>14000</v>
          </cell>
          <cell r="D398">
            <v>15818</v>
          </cell>
          <cell r="E398" t="str">
            <v>ME5</v>
          </cell>
          <cell r="F398">
            <v>16650262</v>
          </cell>
          <cell r="G398" t="str">
            <v>Sillas Rimax Blanca</v>
          </cell>
        </row>
        <row r="399">
          <cell r="A399" t="str">
            <v>Sillas Rimax Blanca</v>
          </cell>
          <cell r="B399" t="str">
            <v>MEEO</v>
          </cell>
          <cell r="C399">
            <v>14000</v>
          </cell>
          <cell r="D399">
            <v>15818</v>
          </cell>
          <cell r="E399" t="str">
            <v>ME5</v>
          </cell>
          <cell r="F399">
            <v>16650263</v>
          </cell>
          <cell r="G399" t="str">
            <v>Sillas Rimax Blanca</v>
          </cell>
        </row>
        <row r="400">
          <cell r="A400" t="str">
            <v>Sillas Rimax Blanca</v>
          </cell>
          <cell r="B400" t="str">
            <v>MEEO</v>
          </cell>
          <cell r="C400">
            <v>14000</v>
          </cell>
          <cell r="D400">
            <v>15818</v>
          </cell>
          <cell r="E400" t="str">
            <v>ME5</v>
          </cell>
          <cell r="F400">
            <v>16650264</v>
          </cell>
          <cell r="G400" t="str">
            <v>Sillas Rimax Blanca</v>
          </cell>
        </row>
        <row r="401">
          <cell r="A401" t="str">
            <v>Sillas Rimax Blanca</v>
          </cell>
          <cell r="B401" t="str">
            <v>MEEO</v>
          </cell>
          <cell r="C401">
            <v>14000</v>
          </cell>
          <cell r="D401">
            <v>15818</v>
          </cell>
          <cell r="E401" t="str">
            <v>ME5</v>
          </cell>
          <cell r="F401">
            <v>16650265</v>
          </cell>
          <cell r="G401" t="str">
            <v>Sillas Rimax Blanca</v>
          </cell>
        </row>
        <row r="402">
          <cell r="A402" t="str">
            <v>Sillas Rimax Blanca</v>
          </cell>
          <cell r="B402" t="str">
            <v>MEEO</v>
          </cell>
          <cell r="C402">
            <v>14000</v>
          </cell>
          <cell r="D402">
            <v>15818</v>
          </cell>
          <cell r="E402" t="str">
            <v>ME5</v>
          </cell>
          <cell r="F402">
            <v>16650266</v>
          </cell>
          <cell r="G402" t="str">
            <v>Sillas Rimax Blanca</v>
          </cell>
        </row>
        <row r="403">
          <cell r="A403" t="str">
            <v>Sillas Rimax Blanca</v>
          </cell>
          <cell r="B403" t="str">
            <v>MEEO</v>
          </cell>
          <cell r="C403">
            <v>14000</v>
          </cell>
          <cell r="D403">
            <v>15818</v>
          </cell>
          <cell r="E403" t="str">
            <v>ME5</v>
          </cell>
          <cell r="F403">
            <v>16650267</v>
          </cell>
          <cell r="G403" t="str">
            <v>Sillas Rimax Blanca</v>
          </cell>
        </row>
        <row r="404">
          <cell r="A404" t="str">
            <v>Sillas Rimax Blanca</v>
          </cell>
          <cell r="B404" t="str">
            <v>MEEO</v>
          </cell>
          <cell r="C404">
            <v>14000</v>
          </cell>
          <cell r="D404">
            <v>15818</v>
          </cell>
          <cell r="E404" t="str">
            <v>ME5</v>
          </cell>
          <cell r="F404">
            <v>16650268</v>
          </cell>
          <cell r="G404" t="str">
            <v>Sillas Rimax Blanca</v>
          </cell>
        </row>
        <row r="405">
          <cell r="A405" t="str">
            <v>Sillas Rimax Blanca</v>
          </cell>
          <cell r="B405" t="str">
            <v>MEEO</v>
          </cell>
          <cell r="C405">
            <v>14000</v>
          </cell>
          <cell r="D405">
            <v>15818</v>
          </cell>
          <cell r="E405" t="str">
            <v>ME5</v>
          </cell>
          <cell r="F405">
            <v>16650269</v>
          </cell>
          <cell r="G405" t="str">
            <v>Sillas Rimax Blanca</v>
          </cell>
        </row>
        <row r="406">
          <cell r="A406" t="str">
            <v>Sillas Rimax Blanca</v>
          </cell>
          <cell r="B406" t="str">
            <v>MEEO</v>
          </cell>
          <cell r="C406">
            <v>14000</v>
          </cell>
          <cell r="D406">
            <v>15818</v>
          </cell>
          <cell r="E406" t="str">
            <v>ME5</v>
          </cell>
          <cell r="F406">
            <v>16650270</v>
          </cell>
          <cell r="G406" t="str">
            <v>Sillas Rimax Blanca</v>
          </cell>
        </row>
        <row r="407">
          <cell r="A407" t="str">
            <v>Sillas Rimax Blanca</v>
          </cell>
          <cell r="B407" t="str">
            <v>MEEO</v>
          </cell>
          <cell r="C407">
            <v>14000</v>
          </cell>
          <cell r="D407">
            <v>15818</v>
          </cell>
          <cell r="E407" t="str">
            <v>ME5</v>
          </cell>
          <cell r="F407">
            <v>16650271</v>
          </cell>
          <cell r="G407" t="str">
            <v>Sillas Rimax Blanca</v>
          </cell>
        </row>
        <row r="408">
          <cell r="A408" t="str">
            <v>Sillas Rimax Blanca</v>
          </cell>
          <cell r="B408" t="str">
            <v>MEEO</v>
          </cell>
          <cell r="C408">
            <v>14000</v>
          </cell>
          <cell r="D408">
            <v>15818</v>
          </cell>
          <cell r="E408" t="str">
            <v>ME5</v>
          </cell>
          <cell r="F408">
            <v>16650272</v>
          </cell>
          <cell r="G408" t="str">
            <v>Sillas Rimax Blanca</v>
          </cell>
        </row>
        <row r="409">
          <cell r="A409" t="str">
            <v>Sillas Rimax Blanca</v>
          </cell>
          <cell r="B409" t="str">
            <v>MEEO</v>
          </cell>
          <cell r="C409">
            <v>14000</v>
          </cell>
          <cell r="D409">
            <v>15818</v>
          </cell>
          <cell r="E409" t="str">
            <v>ME5</v>
          </cell>
          <cell r="F409">
            <v>16650273</v>
          </cell>
          <cell r="G409" t="str">
            <v>Sillas Rimax Blanca</v>
          </cell>
        </row>
        <row r="410">
          <cell r="A410" t="str">
            <v>Sillas Rimax Blanca</v>
          </cell>
          <cell r="B410" t="str">
            <v>MEEO</v>
          </cell>
          <cell r="C410">
            <v>14000</v>
          </cell>
          <cell r="D410">
            <v>15818</v>
          </cell>
          <cell r="E410" t="str">
            <v>ME5</v>
          </cell>
          <cell r="F410">
            <v>16650274</v>
          </cell>
          <cell r="G410" t="str">
            <v>Sillas Rimax Blanca</v>
          </cell>
        </row>
        <row r="411">
          <cell r="A411" t="str">
            <v>Sillas Rimax Blanca</v>
          </cell>
          <cell r="B411" t="str">
            <v>MEEO</v>
          </cell>
          <cell r="C411">
            <v>14000</v>
          </cell>
          <cell r="D411">
            <v>15818</v>
          </cell>
          <cell r="E411" t="str">
            <v>ME5</v>
          </cell>
          <cell r="F411">
            <v>16650275</v>
          </cell>
          <cell r="G411" t="str">
            <v>Sillas Rimax Blanca</v>
          </cell>
          <cell r="H411">
            <v>1</v>
          </cell>
        </row>
        <row r="412">
          <cell r="A412" t="str">
            <v>Sillas Rimax Blanca</v>
          </cell>
          <cell r="B412" t="str">
            <v>MEEO</v>
          </cell>
          <cell r="C412">
            <v>14000</v>
          </cell>
          <cell r="D412">
            <v>15818</v>
          </cell>
          <cell r="E412" t="str">
            <v>ME5</v>
          </cell>
          <cell r="F412">
            <v>16650276</v>
          </cell>
          <cell r="G412" t="str">
            <v>Sillas Rimax Blanca</v>
          </cell>
        </row>
        <row r="413">
          <cell r="A413" t="str">
            <v>Sillas Rimax Blanca</v>
          </cell>
          <cell r="B413" t="str">
            <v>MEEO</v>
          </cell>
          <cell r="C413">
            <v>14000</v>
          </cell>
          <cell r="D413">
            <v>15818</v>
          </cell>
          <cell r="E413" t="str">
            <v>ME5</v>
          </cell>
          <cell r="F413">
            <v>16650277</v>
          </cell>
          <cell r="G413" t="str">
            <v>Sillas Rimax Blanca</v>
          </cell>
        </row>
        <row r="414">
          <cell r="A414" t="str">
            <v>Sillas Rimax Blanca</v>
          </cell>
          <cell r="B414" t="str">
            <v>MEEO</v>
          </cell>
          <cell r="C414">
            <v>14000</v>
          </cell>
          <cell r="D414">
            <v>15818</v>
          </cell>
          <cell r="E414" t="str">
            <v>ME5</v>
          </cell>
          <cell r="F414">
            <v>16650278</v>
          </cell>
          <cell r="G414" t="str">
            <v>Sillas Rimax Blanca</v>
          </cell>
        </row>
        <row r="415">
          <cell r="A415" t="str">
            <v>Sillas Rimax Blanca</v>
          </cell>
          <cell r="B415" t="str">
            <v>MEEO</v>
          </cell>
          <cell r="C415">
            <v>14000</v>
          </cell>
          <cell r="D415">
            <v>15818</v>
          </cell>
          <cell r="E415" t="str">
            <v>ME5</v>
          </cell>
          <cell r="F415">
            <v>16650279</v>
          </cell>
          <cell r="G415" t="str">
            <v>Sillas Rimax Blanca</v>
          </cell>
        </row>
        <row r="416">
          <cell r="A416" t="str">
            <v>Sillas Rimax Blanca</v>
          </cell>
          <cell r="B416" t="str">
            <v>MEEO</v>
          </cell>
          <cell r="C416">
            <v>14000</v>
          </cell>
          <cell r="D416">
            <v>34148</v>
          </cell>
          <cell r="E416" t="str">
            <v>ME5</v>
          </cell>
          <cell r="F416">
            <v>16650280</v>
          </cell>
          <cell r="G416" t="str">
            <v>Sillas Rimax Blanca</v>
          </cell>
        </row>
        <row r="417">
          <cell r="A417" t="str">
            <v>Sillas Rimax Blanca</v>
          </cell>
          <cell r="B417" t="str">
            <v>MEEO</v>
          </cell>
          <cell r="C417">
            <v>14000</v>
          </cell>
          <cell r="D417">
            <v>15818</v>
          </cell>
          <cell r="E417" t="str">
            <v>ME5</v>
          </cell>
          <cell r="F417">
            <v>16650281</v>
          </cell>
          <cell r="G417" t="str">
            <v>Sillas Rimax Blanca</v>
          </cell>
        </row>
        <row r="418">
          <cell r="A418" t="str">
            <v>Sillas Rimax Blanca</v>
          </cell>
          <cell r="B418" t="str">
            <v>MEEO</v>
          </cell>
          <cell r="C418">
            <v>14000</v>
          </cell>
          <cell r="D418">
            <v>15818</v>
          </cell>
          <cell r="E418" t="str">
            <v>ME5</v>
          </cell>
          <cell r="F418">
            <v>16650282</v>
          </cell>
          <cell r="G418" t="str">
            <v>Sillas Rimax Blanca</v>
          </cell>
        </row>
        <row r="419">
          <cell r="A419" t="str">
            <v>Sillas Rimax Blanca</v>
          </cell>
          <cell r="B419" t="str">
            <v>MEEO</v>
          </cell>
          <cell r="C419">
            <v>14000</v>
          </cell>
          <cell r="D419">
            <v>15818</v>
          </cell>
          <cell r="E419" t="str">
            <v>ME5</v>
          </cell>
          <cell r="F419">
            <v>16650283</v>
          </cell>
          <cell r="G419" t="str">
            <v>Sillas Rimax Blanca</v>
          </cell>
        </row>
        <row r="420">
          <cell r="A420" t="str">
            <v>Sillas Rimax Blanca</v>
          </cell>
          <cell r="B420" t="str">
            <v>MEEO</v>
          </cell>
          <cell r="C420">
            <v>14000</v>
          </cell>
          <cell r="D420">
            <v>15818</v>
          </cell>
          <cell r="E420" t="str">
            <v>ME5</v>
          </cell>
          <cell r="F420">
            <v>16650284</v>
          </cell>
          <cell r="G420" t="str">
            <v>Sillas Rimax Blanca</v>
          </cell>
        </row>
        <row r="421">
          <cell r="A421" t="str">
            <v>Sillas Rimax Blanca</v>
          </cell>
          <cell r="B421" t="str">
            <v>MEEO</v>
          </cell>
          <cell r="C421">
            <v>14000</v>
          </cell>
          <cell r="D421">
            <v>15818</v>
          </cell>
          <cell r="E421" t="str">
            <v>ME5</v>
          </cell>
          <cell r="F421">
            <v>16650285</v>
          </cell>
          <cell r="G421" t="str">
            <v>Sillas Rimax Blanca</v>
          </cell>
        </row>
        <row r="422">
          <cell r="A422" t="str">
            <v>Sillas Rimax Blanca</v>
          </cell>
          <cell r="B422" t="str">
            <v>MEEO</v>
          </cell>
          <cell r="C422">
            <v>14000</v>
          </cell>
          <cell r="D422">
            <v>15818</v>
          </cell>
          <cell r="E422" t="str">
            <v>ME5</v>
          </cell>
          <cell r="F422">
            <v>16650286</v>
          </cell>
          <cell r="G422" t="str">
            <v>Sillas Rimax Blanca</v>
          </cell>
        </row>
        <row r="423">
          <cell r="A423" t="str">
            <v>Sillas Rimax Blanca</v>
          </cell>
          <cell r="B423" t="str">
            <v>MEEO</v>
          </cell>
          <cell r="C423">
            <v>14000</v>
          </cell>
          <cell r="D423">
            <v>15818</v>
          </cell>
          <cell r="E423" t="str">
            <v>ME5</v>
          </cell>
          <cell r="F423">
            <v>16650287</v>
          </cell>
          <cell r="G423" t="str">
            <v>Sillas Rimax Blanca</v>
          </cell>
        </row>
        <row r="424">
          <cell r="A424" t="str">
            <v>Sillas Rimax Blanca</v>
          </cell>
          <cell r="B424" t="str">
            <v>MEEO</v>
          </cell>
          <cell r="C424">
            <v>14000</v>
          </cell>
          <cell r="D424">
            <v>15818</v>
          </cell>
          <cell r="E424" t="str">
            <v>ME5</v>
          </cell>
          <cell r="F424">
            <v>16650288</v>
          </cell>
          <cell r="G424" t="str">
            <v>Sillas Rimax Blanca</v>
          </cell>
        </row>
        <row r="425">
          <cell r="A425" t="str">
            <v>Sillas Rimax Blanca</v>
          </cell>
          <cell r="B425" t="str">
            <v>MEEO</v>
          </cell>
          <cell r="C425">
            <v>14000</v>
          </cell>
          <cell r="D425">
            <v>15818</v>
          </cell>
          <cell r="E425" t="str">
            <v>ME5</v>
          </cell>
          <cell r="F425">
            <v>16650289</v>
          </cell>
          <cell r="G425" t="str">
            <v>Sillas Rimax Blanca</v>
          </cell>
          <cell r="H425">
            <v>1</v>
          </cell>
        </row>
        <row r="426">
          <cell r="A426" t="str">
            <v>Sillas Rimax Blanca</v>
          </cell>
          <cell r="B426" t="str">
            <v>MEEO</v>
          </cell>
          <cell r="C426">
            <v>14000</v>
          </cell>
          <cell r="D426">
            <v>15818</v>
          </cell>
          <cell r="E426" t="str">
            <v>ME5</v>
          </cell>
          <cell r="F426">
            <v>16650290</v>
          </cell>
          <cell r="G426" t="str">
            <v>Sillas Rimax Blanca</v>
          </cell>
          <cell r="H426">
            <v>1</v>
          </cell>
        </row>
        <row r="427">
          <cell r="A427" t="str">
            <v>Sillas Rimax Blanca</v>
          </cell>
          <cell r="B427" t="str">
            <v>MEEO</v>
          </cell>
          <cell r="C427">
            <v>14000</v>
          </cell>
          <cell r="D427">
            <v>15818</v>
          </cell>
          <cell r="E427" t="str">
            <v>ME5</v>
          </cell>
          <cell r="F427">
            <v>16650291</v>
          </cell>
          <cell r="G427" t="str">
            <v>Sillas Rimax Blanca</v>
          </cell>
        </row>
        <row r="428">
          <cell r="A428" t="str">
            <v>Sillas Rimax Blanca</v>
          </cell>
          <cell r="B428" t="str">
            <v>MEEO</v>
          </cell>
          <cell r="C428">
            <v>14000</v>
          </cell>
          <cell r="D428">
            <v>15818</v>
          </cell>
          <cell r="E428" t="str">
            <v>ME5</v>
          </cell>
          <cell r="F428">
            <v>16650292</v>
          </cell>
          <cell r="G428" t="str">
            <v>Sillas Rimax Blanca</v>
          </cell>
        </row>
        <row r="429">
          <cell r="A429" t="str">
            <v>Sillas Rimax Blanca</v>
          </cell>
          <cell r="B429" t="str">
            <v>MEEO</v>
          </cell>
          <cell r="C429">
            <v>14000</v>
          </cell>
          <cell r="D429">
            <v>15818</v>
          </cell>
          <cell r="E429" t="str">
            <v>ME5</v>
          </cell>
          <cell r="F429">
            <v>16650293</v>
          </cell>
          <cell r="G429" t="str">
            <v>Sillas Rimax Blanca</v>
          </cell>
        </row>
        <row r="430">
          <cell r="A430" t="str">
            <v>Sillas Rimax Blanca</v>
          </cell>
          <cell r="B430" t="str">
            <v>MEEO</v>
          </cell>
          <cell r="C430">
            <v>14000</v>
          </cell>
          <cell r="D430">
            <v>15818</v>
          </cell>
          <cell r="E430" t="str">
            <v>ME5</v>
          </cell>
          <cell r="F430">
            <v>16650294</v>
          </cell>
          <cell r="G430" t="str">
            <v>Sillas Rimax Blanca</v>
          </cell>
        </row>
        <row r="431">
          <cell r="A431" t="str">
            <v>Sillas Rimax Blanca</v>
          </cell>
          <cell r="B431" t="str">
            <v>MEEO</v>
          </cell>
          <cell r="C431">
            <v>14000</v>
          </cell>
          <cell r="D431">
            <v>15818</v>
          </cell>
          <cell r="E431" t="str">
            <v>ME5</v>
          </cell>
          <cell r="F431">
            <v>16650295</v>
          </cell>
          <cell r="G431" t="str">
            <v>Sillas Rimax Blanca</v>
          </cell>
        </row>
        <row r="432">
          <cell r="A432" t="str">
            <v>Sillas Rimax Blanca</v>
          </cell>
          <cell r="B432" t="str">
            <v>MEEO</v>
          </cell>
          <cell r="C432">
            <v>14000</v>
          </cell>
          <cell r="D432">
            <v>15818</v>
          </cell>
          <cell r="E432" t="str">
            <v>ME5</v>
          </cell>
          <cell r="F432">
            <v>16650296</v>
          </cell>
          <cell r="G432" t="str">
            <v>Sillas Rimax Blanca</v>
          </cell>
        </row>
        <row r="433">
          <cell r="A433" t="str">
            <v>Sillas Rimax Blanca</v>
          </cell>
          <cell r="B433" t="str">
            <v>MEEO</v>
          </cell>
          <cell r="C433">
            <v>14000</v>
          </cell>
          <cell r="D433">
            <v>15818</v>
          </cell>
          <cell r="E433" t="str">
            <v>ME5</v>
          </cell>
          <cell r="F433">
            <v>16650297</v>
          </cell>
          <cell r="G433" t="str">
            <v>Sillas Rimax Blanca</v>
          </cell>
        </row>
        <row r="434">
          <cell r="A434" t="str">
            <v>Sillas Rimax Blanca</v>
          </cell>
          <cell r="B434" t="str">
            <v>MEEO</v>
          </cell>
          <cell r="C434">
            <v>14000</v>
          </cell>
          <cell r="D434">
            <v>15818</v>
          </cell>
          <cell r="E434" t="str">
            <v>ME5</v>
          </cell>
          <cell r="F434">
            <v>16650298</v>
          </cell>
          <cell r="G434" t="str">
            <v>Sillas Rimax Blanca</v>
          </cell>
        </row>
        <row r="435">
          <cell r="A435" t="str">
            <v>Sillas Rimax Blanca</v>
          </cell>
          <cell r="B435" t="str">
            <v>MEEO</v>
          </cell>
          <cell r="C435">
            <v>14000</v>
          </cell>
          <cell r="D435">
            <v>15818</v>
          </cell>
          <cell r="E435" t="str">
            <v>ME5</v>
          </cell>
          <cell r="F435">
            <v>16650299</v>
          </cell>
          <cell r="G435" t="str">
            <v>Sillas Rimax Blanca</v>
          </cell>
        </row>
        <row r="436">
          <cell r="A436" t="str">
            <v>Sillas Rimax Blanca</v>
          </cell>
          <cell r="B436" t="str">
            <v>MEEO</v>
          </cell>
          <cell r="C436">
            <v>14000</v>
          </cell>
          <cell r="D436">
            <v>15818</v>
          </cell>
          <cell r="E436" t="str">
            <v>ME5</v>
          </cell>
          <cell r="F436">
            <v>16650300</v>
          </cell>
          <cell r="G436" t="str">
            <v>Sillas Rimax Blanca</v>
          </cell>
        </row>
        <row r="437">
          <cell r="A437" t="str">
            <v>Sillas Rimax Blanca</v>
          </cell>
          <cell r="B437" t="str">
            <v>MEEO</v>
          </cell>
          <cell r="C437">
            <v>14000</v>
          </cell>
          <cell r="D437">
            <v>15818</v>
          </cell>
          <cell r="E437" t="str">
            <v>ME5</v>
          </cell>
          <cell r="F437">
            <v>16650301</v>
          </cell>
          <cell r="G437" t="str">
            <v>Sillas Rimax Blanca</v>
          </cell>
        </row>
        <row r="438">
          <cell r="A438" t="str">
            <v>Sillas Rimax Blanca</v>
          </cell>
          <cell r="B438" t="str">
            <v>MEEO</v>
          </cell>
          <cell r="C438">
            <v>14000</v>
          </cell>
          <cell r="D438">
            <v>15818</v>
          </cell>
          <cell r="E438" t="str">
            <v>ME5</v>
          </cell>
          <cell r="F438">
            <v>16650302</v>
          </cell>
          <cell r="G438" t="str">
            <v>Sillas Rimax Blanca</v>
          </cell>
        </row>
        <row r="439">
          <cell r="A439" t="str">
            <v>Sillas Rimax Blanca</v>
          </cell>
          <cell r="B439" t="str">
            <v>MEEO</v>
          </cell>
          <cell r="C439">
            <v>14000</v>
          </cell>
          <cell r="D439">
            <v>15818</v>
          </cell>
          <cell r="E439" t="str">
            <v>ME5</v>
          </cell>
          <cell r="F439">
            <v>16650303</v>
          </cell>
          <cell r="G439" t="str">
            <v>Sillas Rimax Blanca</v>
          </cell>
        </row>
        <row r="440">
          <cell r="A440" t="str">
            <v>Sillas Rimax Blanca</v>
          </cell>
          <cell r="B440" t="str">
            <v>MEEO</v>
          </cell>
          <cell r="C440">
            <v>14000</v>
          </cell>
          <cell r="D440">
            <v>15818</v>
          </cell>
          <cell r="E440" t="str">
            <v>ME5</v>
          </cell>
          <cell r="F440">
            <v>16650304</v>
          </cell>
          <cell r="G440" t="str">
            <v>Sillas Rimax Blanca</v>
          </cell>
        </row>
        <row r="441">
          <cell r="A441" t="str">
            <v>Sillas Rimax Blanca</v>
          </cell>
          <cell r="B441" t="str">
            <v>MEEO</v>
          </cell>
          <cell r="C441">
            <v>14000</v>
          </cell>
          <cell r="D441">
            <v>15818</v>
          </cell>
          <cell r="E441" t="str">
            <v>ME5</v>
          </cell>
          <cell r="F441">
            <v>16650305</v>
          </cell>
          <cell r="G441" t="str">
            <v>Sillas Rimax Blanca</v>
          </cell>
        </row>
        <row r="442">
          <cell r="A442" t="str">
            <v>Sillas Rimax Blanca</v>
          </cell>
          <cell r="B442" t="str">
            <v>MEEO</v>
          </cell>
          <cell r="C442">
            <v>14000</v>
          </cell>
          <cell r="D442">
            <v>15818</v>
          </cell>
          <cell r="E442" t="str">
            <v>ME5</v>
          </cell>
          <cell r="F442">
            <v>16650306</v>
          </cell>
          <cell r="G442" t="str">
            <v>Sillas Rimax Blanca</v>
          </cell>
        </row>
        <row r="443">
          <cell r="A443" t="str">
            <v>Sillas Rimax Blanca</v>
          </cell>
          <cell r="B443" t="str">
            <v>MEEO</v>
          </cell>
          <cell r="C443">
            <v>14000</v>
          </cell>
          <cell r="D443">
            <v>15818</v>
          </cell>
          <cell r="E443" t="str">
            <v>ME5</v>
          </cell>
          <cell r="F443">
            <v>16650307</v>
          </cell>
          <cell r="G443" t="str">
            <v>Sillas Rimax Blanca</v>
          </cell>
        </row>
        <row r="444">
          <cell r="A444" t="str">
            <v>Sillas Rimax Blanca</v>
          </cell>
          <cell r="B444" t="str">
            <v>MEEO</v>
          </cell>
          <cell r="C444">
            <v>14000</v>
          </cell>
          <cell r="D444">
            <v>15818</v>
          </cell>
          <cell r="E444" t="str">
            <v>ME5</v>
          </cell>
          <cell r="F444">
            <v>16650308</v>
          </cell>
          <cell r="G444" t="str">
            <v>Sillas Rimax Blanca</v>
          </cell>
        </row>
        <row r="445">
          <cell r="A445" t="str">
            <v>Sillas Rimax Blanca</v>
          </cell>
          <cell r="B445" t="str">
            <v>MEEO</v>
          </cell>
          <cell r="C445">
            <v>14000</v>
          </cell>
          <cell r="D445">
            <v>15818</v>
          </cell>
          <cell r="E445" t="str">
            <v>ME5</v>
          </cell>
          <cell r="F445">
            <v>16650309</v>
          </cell>
          <cell r="G445" t="str">
            <v>Sillas Rimax Blanca</v>
          </cell>
        </row>
        <row r="446">
          <cell r="A446" t="str">
            <v>Sillas Rimax Blanca</v>
          </cell>
          <cell r="B446" t="str">
            <v>MEEO</v>
          </cell>
          <cell r="C446">
            <v>14000</v>
          </cell>
          <cell r="D446">
            <v>15818</v>
          </cell>
          <cell r="E446" t="str">
            <v>ME5</v>
          </cell>
          <cell r="F446">
            <v>16650310</v>
          </cell>
          <cell r="G446" t="str">
            <v>Sillas Rimax Blanca</v>
          </cell>
        </row>
        <row r="447">
          <cell r="A447" t="str">
            <v>Sillas Rimax Blanca</v>
          </cell>
          <cell r="B447" t="str">
            <v>MEEO</v>
          </cell>
          <cell r="C447">
            <v>14000</v>
          </cell>
          <cell r="D447">
            <v>15818</v>
          </cell>
          <cell r="E447" t="str">
            <v>ME5</v>
          </cell>
          <cell r="F447">
            <v>16650311</v>
          </cell>
          <cell r="G447" t="str">
            <v>Sillas Rimax Blanca</v>
          </cell>
        </row>
        <row r="448">
          <cell r="A448" t="str">
            <v>Sillas Rimax Blanca</v>
          </cell>
          <cell r="B448" t="str">
            <v>MEEO</v>
          </cell>
          <cell r="C448">
            <v>14000</v>
          </cell>
          <cell r="D448">
            <v>15818</v>
          </cell>
          <cell r="E448" t="str">
            <v>ME5</v>
          </cell>
          <cell r="F448">
            <v>16650312</v>
          </cell>
          <cell r="G448" t="str">
            <v>Sillas Rimax Blanca</v>
          </cell>
        </row>
        <row r="449">
          <cell r="A449" t="str">
            <v>Mesa de computador e impresora metalica</v>
          </cell>
          <cell r="B449" t="str">
            <v>MEEO</v>
          </cell>
          <cell r="C449">
            <v>110000</v>
          </cell>
          <cell r="D449">
            <v>125240</v>
          </cell>
          <cell r="E449" t="str">
            <v>ME5</v>
          </cell>
          <cell r="F449">
            <v>16650313</v>
          </cell>
          <cell r="G449" t="str">
            <v>Mesa de computador e impresora metalica</v>
          </cell>
        </row>
        <row r="450">
          <cell r="A450" t="str">
            <v>Mesa de computador metalica</v>
          </cell>
          <cell r="B450" t="str">
            <v>MEEO</v>
          </cell>
          <cell r="C450">
            <v>90000</v>
          </cell>
          <cell r="D450">
            <v>102467</v>
          </cell>
          <cell r="E450" t="str">
            <v>ME5</v>
          </cell>
          <cell r="F450">
            <v>16650314</v>
          </cell>
          <cell r="G450" t="str">
            <v>Mesa de computador metalica</v>
          </cell>
        </row>
        <row r="451">
          <cell r="A451" t="str">
            <v>Mobiliario para Adecuacion Oficinas administración(contrato #007-03)</v>
          </cell>
          <cell r="B451" t="str">
            <v>MEEO</v>
          </cell>
          <cell r="C451">
            <v>88946120</v>
          </cell>
          <cell r="D451">
            <v>96215675</v>
          </cell>
          <cell r="E451" t="str">
            <v>ME5</v>
          </cell>
          <cell r="F451">
            <v>16650315</v>
          </cell>
          <cell r="G451" t="str">
            <v>Mobiliario para Adecuacion Oficinas administración(contrato #007-03)</v>
          </cell>
        </row>
        <row r="452">
          <cell r="A452" t="str">
            <v>Biblioteca de 1.20</v>
          </cell>
          <cell r="B452" t="str">
            <v>MEEO</v>
          </cell>
          <cell r="C452">
            <v>108266</v>
          </cell>
          <cell r="D452">
            <v>117117</v>
          </cell>
          <cell r="E452" t="str">
            <v>ME5</v>
          </cell>
          <cell r="F452">
            <v>16650316</v>
          </cell>
          <cell r="G452" t="str">
            <v>Biblioteca de 1.20</v>
          </cell>
        </row>
        <row r="453">
          <cell r="A453" t="str">
            <v>Biblioteca de 1.20</v>
          </cell>
          <cell r="B453" t="str">
            <v>MEEO</v>
          </cell>
          <cell r="C453">
            <v>108266</v>
          </cell>
          <cell r="D453">
            <v>117117</v>
          </cell>
          <cell r="E453" t="str">
            <v>ME5</v>
          </cell>
          <cell r="F453">
            <v>16650317</v>
          </cell>
          <cell r="G453" t="str">
            <v>Biblioteca de 1.20</v>
          </cell>
        </row>
        <row r="454">
          <cell r="A454" t="str">
            <v>Biblioteca de 1.20</v>
          </cell>
          <cell r="B454" t="str">
            <v>MEEO</v>
          </cell>
          <cell r="C454">
            <v>108266</v>
          </cell>
          <cell r="D454">
            <v>117117</v>
          </cell>
          <cell r="E454" t="str">
            <v>ME5</v>
          </cell>
          <cell r="F454">
            <v>16650318</v>
          </cell>
          <cell r="G454" t="str">
            <v>Biblioteca de 1.20</v>
          </cell>
        </row>
        <row r="455">
          <cell r="A455" t="str">
            <v>Vitrina de 1.20</v>
          </cell>
          <cell r="B455" t="str">
            <v>MEEO</v>
          </cell>
          <cell r="C455">
            <v>324800</v>
          </cell>
          <cell r="D455">
            <v>351352</v>
          </cell>
          <cell r="E455" t="str">
            <v>ME5</v>
          </cell>
          <cell r="F455">
            <v>16650319</v>
          </cell>
          <cell r="G455" t="str">
            <v>Vitrina de 1.20</v>
          </cell>
        </row>
        <row r="456">
          <cell r="A456" t="str">
            <v>Papelera sistema</v>
          </cell>
          <cell r="B456" t="str">
            <v>MEEO</v>
          </cell>
          <cell r="C456">
            <v>7346</v>
          </cell>
          <cell r="D456">
            <v>7949</v>
          </cell>
          <cell r="E456" t="str">
            <v>ME5</v>
          </cell>
          <cell r="F456">
            <v>16650320</v>
          </cell>
          <cell r="G456" t="str">
            <v>Papelera sistema</v>
          </cell>
        </row>
        <row r="457">
          <cell r="A457" t="str">
            <v>Papelera sistema</v>
          </cell>
          <cell r="B457" t="str">
            <v>MEEO</v>
          </cell>
          <cell r="C457">
            <v>7346</v>
          </cell>
          <cell r="D457">
            <v>7949</v>
          </cell>
          <cell r="E457" t="str">
            <v>ME5</v>
          </cell>
          <cell r="F457">
            <v>16650321</v>
          </cell>
          <cell r="G457" t="str">
            <v>Papelera sistema</v>
          </cell>
        </row>
        <row r="458">
          <cell r="A458" t="str">
            <v>Papelera sistema</v>
          </cell>
          <cell r="B458" t="str">
            <v>MEEO</v>
          </cell>
          <cell r="C458">
            <v>7346</v>
          </cell>
          <cell r="D458">
            <v>7949</v>
          </cell>
          <cell r="E458" t="str">
            <v>ME5</v>
          </cell>
          <cell r="F458">
            <v>16650322</v>
          </cell>
          <cell r="G458" t="str">
            <v>Papelera sistema</v>
          </cell>
        </row>
        <row r="459">
          <cell r="A459" t="str">
            <v>Archivador 2x2 doble</v>
          </cell>
          <cell r="B459" t="str">
            <v>MEEO</v>
          </cell>
          <cell r="C459">
            <v>374680</v>
          </cell>
          <cell r="D459">
            <v>405305</v>
          </cell>
          <cell r="E459" t="str">
            <v>ME5</v>
          </cell>
          <cell r="F459">
            <v>16650323</v>
          </cell>
          <cell r="G459" t="e">
            <v>#N/A</v>
          </cell>
          <cell r="I459">
            <v>-14713846</v>
          </cell>
        </row>
        <row r="460">
          <cell r="A460" t="str">
            <v>Archivador 2x2 doble</v>
          </cell>
          <cell r="B460" t="str">
            <v>MEEO</v>
          </cell>
          <cell r="C460">
            <v>374680</v>
          </cell>
          <cell r="D460">
            <v>405305</v>
          </cell>
          <cell r="E460" t="str">
            <v>ME5</v>
          </cell>
          <cell r="F460">
            <v>16650324</v>
          </cell>
          <cell r="G460" t="e">
            <v>#N/A</v>
          </cell>
        </row>
        <row r="461">
          <cell r="A461" t="str">
            <v>Cartelera</v>
          </cell>
          <cell r="B461" t="str">
            <v>MEEO</v>
          </cell>
          <cell r="C461">
            <v>61866</v>
          </cell>
          <cell r="D461">
            <v>66922</v>
          </cell>
          <cell r="E461" t="str">
            <v>ME5</v>
          </cell>
          <cell r="F461">
            <v>16650325</v>
          </cell>
          <cell r="G461" t="str">
            <v>Cartelera</v>
          </cell>
        </row>
        <row r="462">
          <cell r="A462" t="str">
            <v>Cartelera</v>
          </cell>
          <cell r="B462" t="str">
            <v>MEEO</v>
          </cell>
          <cell r="C462">
            <v>61866</v>
          </cell>
          <cell r="D462">
            <v>66922</v>
          </cell>
          <cell r="E462" t="str">
            <v>ME5</v>
          </cell>
          <cell r="F462">
            <v>16650326</v>
          </cell>
          <cell r="G462" t="str">
            <v>Cartelera</v>
          </cell>
        </row>
        <row r="463">
          <cell r="A463" t="str">
            <v>Cartelera</v>
          </cell>
          <cell r="B463" t="str">
            <v>MEEO</v>
          </cell>
          <cell r="C463">
            <v>61866</v>
          </cell>
          <cell r="D463">
            <v>66922</v>
          </cell>
          <cell r="E463" t="str">
            <v>ME5</v>
          </cell>
          <cell r="F463">
            <v>16650327</v>
          </cell>
          <cell r="G463" t="str">
            <v>Cartelera</v>
          </cell>
        </row>
        <row r="464">
          <cell r="A464" t="str">
            <v>Papelera sistema doble</v>
          </cell>
          <cell r="B464" t="str">
            <v>MEEO</v>
          </cell>
          <cell r="C464">
            <v>44080</v>
          </cell>
          <cell r="D464">
            <v>47688</v>
          </cell>
          <cell r="E464" t="str">
            <v>ME5</v>
          </cell>
          <cell r="F464">
            <v>16650328</v>
          </cell>
          <cell r="G464" t="str">
            <v>Papelera sistema doble</v>
          </cell>
        </row>
        <row r="465">
          <cell r="A465" t="str">
            <v>Papelera sistema doble</v>
          </cell>
          <cell r="B465" t="str">
            <v>MEEO</v>
          </cell>
          <cell r="C465">
            <v>44080</v>
          </cell>
          <cell r="D465">
            <v>47688</v>
          </cell>
          <cell r="E465" t="str">
            <v>ME5</v>
          </cell>
          <cell r="F465">
            <v>16650329</v>
          </cell>
          <cell r="G465" t="str">
            <v>Papelera sistema doble</v>
          </cell>
        </row>
        <row r="466">
          <cell r="A466" t="str">
            <v>Papelera sistema doble</v>
          </cell>
          <cell r="B466" t="str">
            <v>MEEO</v>
          </cell>
          <cell r="C466">
            <v>44080</v>
          </cell>
          <cell r="D466">
            <v>47688</v>
          </cell>
          <cell r="E466" t="str">
            <v>ME5</v>
          </cell>
          <cell r="F466">
            <v>16650330</v>
          </cell>
          <cell r="G466" t="str">
            <v>Papelera sistema doble</v>
          </cell>
        </row>
        <row r="467">
          <cell r="A467" t="str">
            <v>Papelera sistema doble</v>
          </cell>
          <cell r="B467" t="str">
            <v>MEEO</v>
          </cell>
          <cell r="C467">
            <v>44080</v>
          </cell>
          <cell r="D467">
            <v>47688</v>
          </cell>
          <cell r="E467" t="str">
            <v>ME5</v>
          </cell>
          <cell r="F467">
            <v>16650331</v>
          </cell>
          <cell r="G467" t="str">
            <v>Papelera sistema doble</v>
          </cell>
        </row>
        <row r="468">
          <cell r="A468" t="str">
            <v>Biblioteca de 1.00</v>
          </cell>
          <cell r="B468" t="str">
            <v>MEEO</v>
          </cell>
          <cell r="C468">
            <v>324800</v>
          </cell>
          <cell r="D468">
            <v>351352</v>
          </cell>
          <cell r="E468" t="str">
            <v>ME5</v>
          </cell>
          <cell r="F468">
            <v>16650332</v>
          </cell>
          <cell r="G468" t="str">
            <v>Biblioteca de 1.00</v>
          </cell>
        </row>
        <row r="469">
          <cell r="A469" t="str">
            <v>Mueble especial archivo</v>
          </cell>
          <cell r="B469" t="str">
            <v>MEEO</v>
          </cell>
          <cell r="C469">
            <v>254040</v>
          </cell>
          <cell r="D469">
            <v>274806</v>
          </cell>
          <cell r="E469" t="str">
            <v>ME5</v>
          </cell>
          <cell r="F469">
            <v>16650333</v>
          </cell>
          <cell r="G469" t="str">
            <v>Mueble especial archivo</v>
          </cell>
        </row>
        <row r="470">
          <cell r="A470" t="str">
            <v>Mueble especial archivo</v>
          </cell>
          <cell r="B470" t="str">
            <v>MEEO</v>
          </cell>
          <cell r="C470">
            <v>254040</v>
          </cell>
          <cell r="D470">
            <v>274806</v>
          </cell>
          <cell r="E470" t="str">
            <v>ME5</v>
          </cell>
          <cell r="F470">
            <v>16650334</v>
          </cell>
          <cell r="G470" t="str">
            <v>Mueble especial archivo</v>
          </cell>
        </row>
        <row r="471">
          <cell r="A471" t="str">
            <v>Porta teclado</v>
          </cell>
          <cell r="B471" t="str">
            <v>MEEO</v>
          </cell>
          <cell r="C471">
            <v>82360</v>
          </cell>
          <cell r="D471">
            <v>89082</v>
          </cell>
          <cell r="E471" t="str">
            <v>ME5</v>
          </cell>
          <cell r="F471">
            <v>16650335</v>
          </cell>
          <cell r="G471" t="str">
            <v>Porta teclado</v>
          </cell>
        </row>
        <row r="472">
          <cell r="A472" t="str">
            <v>Porta teclado</v>
          </cell>
          <cell r="B472" t="str">
            <v>MEEO</v>
          </cell>
          <cell r="C472">
            <v>82360</v>
          </cell>
          <cell r="D472">
            <v>89082</v>
          </cell>
          <cell r="E472" t="str">
            <v>ME5</v>
          </cell>
          <cell r="F472">
            <v>16650336</v>
          </cell>
          <cell r="G472" t="str">
            <v>Porta teclado</v>
          </cell>
        </row>
        <row r="473">
          <cell r="A473" t="str">
            <v>Porta teclado</v>
          </cell>
          <cell r="B473" t="str">
            <v>MEEO</v>
          </cell>
          <cell r="C473">
            <v>82360</v>
          </cell>
          <cell r="D473">
            <v>89082</v>
          </cell>
          <cell r="E473" t="str">
            <v>ME5</v>
          </cell>
          <cell r="F473">
            <v>16650337</v>
          </cell>
          <cell r="G473" t="str">
            <v>Porta teclado</v>
          </cell>
        </row>
        <row r="474">
          <cell r="A474" t="str">
            <v>Porta teclado</v>
          </cell>
          <cell r="B474" t="str">
            <v>MEEO</v>
          </cell>
          <cell r="C474">
            <v>82360</v>
          </cell>
          <cell r="D474">
            <v>89082</v>
          </cell>
          <cell r="E474" t="str">
            <v>ME5</v>
          </cell>
          <cell r="F474">
            <v>16650338</v>
          </cell>
          <cell r="G474" t="str">
            <v>Porta teclado</v>
          </cell>
        </row>
        <row r="475">
          <cell r="A475" t="str">
            <v>Porta teclado</v>
          </cell>
          <cell r="B475" t="str">
            <v>MEEO</v>
          </cell>
          <cell r="C475">
            <v>82360</v>
          </cell>
          <cell r="D475">
            <v>89082</v>
          </cell>
          <cell r="E475" t="str">
            <v>ME5</v>
          </cell>
          <cell r="F475">
            <v>16650339</v>
          </cell>
          <cell r="G475" t="str">
            <v>Porta teclado</v>
          </cell>
        </row>
        <row r="476">
          <cell r="A476" t="str">
            <v>Gato cierra puerta</v>
          </cell>
          <cell r="B476" t="str">
            <v>MEEO</v>
          </cell>
          <cell r="C476">
            <v>203000</v>
          </cell>
          <cell r="D476">
            <v>219589</v>
          </cell>
          <cell r="E476" t="str">
            <v>OME5</v>
          </cell>
          <cell r="F476">
            <v>16650340</v>
          </cell>
          <cell r="G476" t="str">
            <v>Gato cierra puerta</v>
          </cell>
        </row>
        <row r="477">
          <cell r="A477" t="str">
            <v>Mueble herramienta</v>
          </cell>
          <cell r="B477" t="str">
            <v>MEEO</v>
          </cell>
          <cell r="C477">
            <v>310880</v>
          </cell>
          <cell r="D477">
            <v>336291</v>
          </cell>
          <cell r="E477" t="str">
            <v>ME5</v>
          </cell>
          <cell r="F477">
            <v>16650341</v>
          </cell>
          <cell r="G477" t="str">
            <v>Mueble herramienta</v>
          </cell>
        </row>
        <row r="478">
          <cell r="A478" t="str">
            <v>Caneca doble</v>
          </cell>
          <cell r="B478" t="str">
            <v>MEEO</v>
          </cell>
          <cell r="C478">
            <v>67280</v>
          </cell>
          <cell r="D478">
            <v>72776</v>
          </cell>
          <cell r="E478" t="str">
            <v>ME5</v>
          </cell>
          <cell r="F478">
            <v>16650342</v>
          </cell>
          <cell r="G478" t="str">
            <v>Caneca doble</v>
          </cell>
        </row>
        <row r="479">
          <cell r="A479" t="str">
            <v>Caneca doble</v>
          </cell>
          <cell r="B479" t="str">
            <v>MEEO</v>
          </cell>
          <cell r="C479">
            <v>67280</v>
          </cell>
          <cell r="D479">
            <v>72776</v>
          </cell>
          <cell r="E479" t="str">
            <v>ME5</v>
          </cell>
          <cell r="F479">
            <v>16650343</v>
          </cell>
          <cell r="G479" t="str">
            <v>Caneca doble</v>
          </cell>
        </row>
        <row r="480">
          <cell r="A480" t="str">
            <v>Minipersiana 46.9x1.00</v>
          </cell>
          <cell r="B480" t="str">
            <v>MEEO</v>
          </cell>
          <cell r="C480">
            <v>81200</v>
          </cell>
          <cell r="D480">
            <v>87832</v>
          </cell>
          <cell r="E480" t="str">
            <v>ME5</v>
          </cell>
          <cell r="F480">
            <v>16650344</v>
          </cell>
          <cell r="G480" t="e">
            <v>#N/A</v>
          </cell>
        </row>
        <row r="481">
          <cell r="A481" t="str">
            <v>Minipersiana 82.4x1.115</v>
          </cell>
          <cell r="B481" t="str">
            <v>MEEO</v>
          </cell>
          <cell r="C481">
            <v>92800</v>
          </cell>
          <cell r="D481">
            <v>100381</v>
          </cell>
          <cell r="E481" t="str">
            <v>ME5</v>
          </cell>
          <cell r="F481">
            <v>16650345</v>
          </cell>
          <cell r="G481" t="e">
            <v>#N/A</v>
          </cell>
        </row>
        <row r="482">
          <cell r="A482" t="str">
            <v>Minipersiana 82.4x1.115</v>
          </cell>
          <cell r="B482" t="str">
            <v>MEEO</v>
          </cell>
          <cell r="C482">
            <v>92800</v>
          </cell>
          <cell r="D482">
            <v>100381</v>
          </cell>
          <cell r="E482" t="str">
            <v>ME5</v>
          </cell>
          <cell r="F482">
            <v>16650346</v>
          </cell>
          <cell r="G482" t="e">
            <v>#N/A</v>
          </cell>
        </row>
        <row r="483">
          <cell r="A483" t="str">
            <v>Minipersiana 61.9x1.115</v>
          </cell>
          <cell r="B483" t="str">
            <v>MEEO</v>
          </cell>
          <cell r="C483">
            <v>84680</v>
          </cell>
          <cell r="D483">
            <v>91595</v>
          </cell>
          <cell r="E483" t="str">
            <v>ME5</v>
          </cell>
          <cell r="F483">
            <v>16650347</v>
          </cell>
          <cell r="G483" t="e">
            <v>#N/A</v>
          </cell>
          <cell r="H483">
            <v>1</v>
          </cell>
        </row>
        <row r="484">
          <cell r="A484" t="str">
            <v>Minipersiana 67.4x1.115</v>
          </cell>
          <cell r="B484" t="str">
            <v>MEEO</v>
          </cell>
          <cell r="C484">
            <v>84680</v>
          </cell>
          <cell r="D484">
            <v>91595</v>
          </cell>
          <cell r="E484" t="str">
            <v>ME5</v>
          </cell>
          <cell r="F484">
            <v>16650348</v>
          </cell>
          <cell r="G484" t="e">
            <v>#N/A</v>
          </cell>
        </row>
        <row r="485">
          <cell r="A485" t="str">
            <v>Minipersiana 67.4x1.115</v>
          </cell>
          <cell r="B485" t="str">
            <v>MEEO</v>
          </cell>
          <cell r="C485">
            <v>84680</v>
          </cell>
          <cell r="D485">
            <v>91595</v>
          </cell>
          <cell r="E485" t="str">
            <v>ME5</v>
          </cell>
          <cell r="F485">
            <v>16650349</v>
          </cell>
          <cell r="G485" t="e">
            <v>#N/A</v>
          </cell>
        </row>
        <row r="486">
          <cell r="A486" t="str">
            <v>Minipersiana 67.4x1.115</v>
          </cell>
          <cell r="B486" t="str">
            <v>MEEO</v>
          </cell>
          <cell r="C486">
            <v>84680</v>
          </cell>
          <cell r="D486">
            <v>91595</v>
          </cell>
          <cell r="E486" t="str">
            <v>ME5</v>
          </cell>
          <cell r="F486">
            <v>16650350</v>
          </cell>
          <cell r="G486" t="e">
            <v>#N/A</v>
          </cell>
        </row>
        <row r="487">
          <cell r="A487" t="str">
            <v>Minipersiana 67.4x1.115</v>
          </cell>
          <cell r="B487" t="str">
            <v>MEEO</v>
          </cell>
          <cell r="C487">
            <v>84680</v>
          </cell>
          <cell r="D487">
            <v>91595</v>
          </cell>
          <cell r="E487" t="str">
            <v>ME5</v>
          </cell>
          <cell r="F487">
            <v>16650351</v>
          </cell>
          <cell r="G487" t="e">
            <v>#N/A</v>
          </cell>
        </row>
        <row r="488">
          <cell r="A488" t="str">
            <v>Minipersiana 67.4x1.115</v>
          </cell>
          <cell r="B488" t="str">
            <v>MEEO</v>
          </cell>
          <cell r="C488">
            <v>84680</v>
          </cell>
          <cell r="D488">
            <v>91595</v>
          </cell>
          <cell r="E488" t="str">
            <v>ME5</v>
          </cell>
          <cell r="F488">
            <v>16650352</v>
          </cell>
          <cell r="G488" t="e">
            <v>#N/A</v>
          </cell>
        </row>
        <row r="489">
          <cell r="A489" t="str">
            <v>Minipersiana 52.4x1.115</v>
          </cell>
          <cell r="B489" t="str">
            <v>MEEO</v>
          </cell>
          <cell r="C489">
            <v>84680</v>
          </cell>
          <cell r="D489">
            <v>91595</v>
          </cell>
          <cell r="E489" t="str">
            <v>ME5</v>
          </cell>
          <cell r="F489">
            <v>16650353</v>
          </cell>
          <cell r="G489" t="e">
            <v>#N/A</v>
          </cell>
        </row>
        <row r="490">
          <cell r="A490" t="str">
            <v>Minipersiana 52.4x1.115</v>
          </cell>
          <cell r="B490" t="str">
            <v>MEEO</v>
          </cell>
          <cell r="C490">
            <v>84680</v>
          </cell>
          <cell r="D490">
            <v>91595</v>
          </cell>
          <cell r="E490" t="str">
            <v>ME5</v>
          </cell>
          <cell r="F490">
            <v>16650354</v>
          </cell>
          <cell r="G490" t="e">
            <v>#N/A</v>
          </cell>
        </row>
        <row r="491">
          <cell r="A491" t="str">
            <v xml:space="preserve">Mueble especial </v>
          </cell>
          <cell r="B491" t="str">
            <v>MEEO</v>
          </cell>
          <cell r="C491">
            <v>508080</v>
          </cell>
          <cell r="D491">
            <v>549612</v>
          </cell>
          <cell r="E491" t="str">
            <v>ME5</v>
          </cell>
          <cell r="F491">
            <v>16650355</v>
          </cell>
          <cell r="G491" t="str">
            <v xml:space="preserve">Mueble especial </v>
          </cell>
        </row>
        <row r="492">
          <cell r="A492" t="str">
            <v>Archivo 4*4 full ext.</v>
          </cell>
          <cell r="B492" t="str">
            <v>MEEO</v>
          </cell>
          <cell r="C492">
            <v>596240</v>
          </cell>
          <cell r="D492">
            <v>644974</v>
          </cell>
          <cell r="E492" t="str">
            <v>ME5</v>
          </cell>
          <cell r="F492">
            <v>16650356</v>
          </cell>
          <cell r="G492" t="str">
            <v>Archivo 4*4 full ext.</v>
          </cell>
        </row>
        <row r="493">
          <cell r="A493" t="str">
            <v>Archivo 4*4 full ext.</v>
          </cell>
          <cell r="B493" t="str">
            <v>MEEO</v>
          </cell>
          <cell r="C493">
            <v>596240</v>
          </cell>
          <cell r="D493">
            <v>644974</v>
          </cell>
          <cell r="E493" t="str">
            <v>ME5</v>
          </cell>
          <cell r="F493">
            <v>16650357</v>
          </cell>
          <cell r="G493" t="str">
            <v>Archivo 4*4 full ext.</v>
          </cell>
        </row>
        <row r="494">
          <cell r="A494" t="str">
            <v>Minipersiana 61.9*1.00</v>
          </cell>
          <cell r="B494" t="str">
            <v>MEEO</v>
          </cell>
          <cell r="C494">
            <v>81200</v>
          </cell>
          <cell r="D494">
            <v>87832</v>
          </cell>
          <cell r="E494" t="str">
            <v>ME5</v>
          </cell>
          <cell r="F494">
            <v>16650358</v>
          </cell>
          <cell r="G494" t="str">
            <v>Minipersiana 61.9*1.00</v>
          </cell>
        </row>
        <row r="495">
          <cell r="A495" t="str">
            <v>Minipersiana 69.4*1.115</v>
          </cell>
          <cell r="B495" t="str">
            <v>MEEO</v>
          </cell>
          <cell r="C495">
            <v>84680</v>
          </cell>
          <cell r="D495">
            <v>91595</v>
          </cell>
          <cell r="E495" t="str">
            <v>ME5</v>
          </cell>
          <cell r="F495">
            <v>16650359</v>
          </cell>
          <cell r="G495" t="str">
            <v>Minipersiana 69.4*1.115</v>
          </cell>
        </row>
        <row r="496">
          <cell r="A496" t="str">
            <v>Minipersiana 169.9*1.770</v>
          </cell>
          <cell r="B496" t="str">
            <v>MEEO</v>
          </cell>
          <cell r="C496">
            <v>219240</v>
          </cell>
          <cell r="D496">
            <v>237156</v>
          </cell>
          <cell r="E496" t="str">
            <v>ME5</v>
          </cell>
          <cell r="F496">
            <v>16650360</v>
          </cell>
          <cell r="G496" t="str">
            <v>Minipersiana 169.9*1.770</v>
          </cell>
        </row>
        <row r="497">
          <cell r="A497" t="str">
            <v>Minipersiana 169.9*1.770</v>
          </cell>
          <cell r="B497" t="str">
            <v>MEEO</v>
          </cell>
          <cell r="C497">
            <v>219240</v>
          </cell>
          <cell r="D497">
            <v>237156</v>
          </cell>
          <cell r="E497" t="str">
            <v>ME5</v>
          </cell>
          <cell r="F497">
            <v>16650361</v>
          </cell>
          <cell r="G497" t="str">
            <v>Minipersiana 169.9*1.770</v>
          </cell>
        </row>
        <row r="498">
          <cell r="A498" t="str">
            <v>Basurera</v>
          </cell>
          <cell r="B498" t="str">
            <v>MEEO</v>
          </cell>
          <cell r="C498">
            <v>33640</v>
          </cell>
          <cell r="D498">
            <v>36391</v>
          </cell>
          <cell r="E498" t="str">
            <v>ME5</v>
          </cell>
          <cell r="F498">
            <v>16650362</v>
          </cell>
          <cell r="G498" t="str">
            <v>Basurera</v>
          </cell>
        </row>
        <row r="499">
          <cell r="A499" t="str">
            <v>Basurera</v>
          </cell>
          <cell r="B499" t="str">
            <v>MEEO</v>
          </cell>
          <cell r="C499">
            <v>33640</v>
          </cell>
          <cell r="D499">
            <v>36391</v>
          </cell>
          <cell r="E499" t="str">
            <v>ME5</v>
          </cell>
          <cell r="F499">
            <v>16650363</v>
          </cell>
          <cell r="G499" t="str">
            <v>Basurera</v>
          </cell>
        </row>
        <row r="500">
          <cell r="A500" t="str">
            <v>Basurera</v>
          </cell>
          <cell r="B500" t="str">
            <v>MEEO</v>
          </cell>
          <cell r="C500">
            <v>33640</v>
          </cell>
          <cell r="D500">
            <v>36391</v>
          </cell>
          <cell r="E500" t="str">
            <v>ME5</v>
          </cell>
          <cell r="F500">
            <v>16650364</v>
          </cell>
          <cell r="G500" t="str">
            <v>Basurera</v>
          </cell>
        </row>
        <row r="501">
          <cell r="A501" t="str">
            <v>Basurera</v>
          </cell>
          <cell r="B501" t="str">
            <v>MEEO</v>
          </cell>
          <cell r="C501">
            <v>33640</v>
          </cell>
          <cell r="D501">
            <v>36391</v>
          </cell>
          <cell r="E501" t="str">
            <v>ME5</v>
          </cell>
          <cell r="F501">
            <v>16650365</v>
          </cell>
          <cell r="G501" t="str">
            <v>Basurera</v>
          </cell>
        </row>
        <row r="502">
          <cell r="A502" t="str">
            <v>Basurera</v>
          </cell>
          <cell r="B502" t="str">
            <v>MEEO</v>
          </cell>
          <cell r="C502">
            <v>33640</v>
          </cell>
          <cell r="D502">
            <v>36391</v>
          </cell>
          <cell r="E502" t="str">
            <v>ME5</v>
          </cell>
          <cell r="F502">
            <v>16650366</v>
          </cell>
          <cell r="G502" t="str">
            <v>Basurera</v>
          </cell>
        </row>
        <row r="503">
          <cell r="A503" t="str">
            <v>Basurera</v>
          </cell>
          <cell r="B503" t="str">
            <v>MEEO</v>
          </cell>
          <cell r="C503">
            <v>33640</v>
          </cell>
          <cell r="D503">
            <v>36391</v>
          </cell>
          <cell r="E503" t="str">
            <v>ME5</v>
          </cell>
          <cell r="F503">
            <v>16650367</v>
          </cell>
          <cell r="G503" t="str">
            <v>Basurera</v>
          </cell>
        </row>
        <row r="504">
          <cell r="A504" t="str">
            <v>Gabinete oficio de 0.90</v>
          </cell>
          <cell r="B504" t="str">
            <v>MEEO</v>
          </cell>
          <cell r="C504">
            <v>196040</v>
          </cell>
          <cell r="D504">
            <v>212069</v>
          </cell>
          <cell r="E504" t="str">
            <v>ME5</v>
          </cell>
          <cell r="F504">
            <v>16650368</v>
          </cell>
          <cell r="G504" t="str">
            <v>Gabinete oficio de 0.90</v>
          </cell>
        </row>
        <row r="505">
          <cell r="A505" t="str">
            <v>Gabinete oficio de 0.90</v>
          </cell>
          <cell r="B505" t="str">
            <v>MEEO</v>
          </cell>
          <cell r="C505">
            <v>196040</v>
          </cell>
          <cell r="D505">
            <v>212069</v>
          </cell>
          <cell r="E505" t="str">
            <v>ME5</v>
          </cell>
          <cell r="F505">
            <v>16650369</v>
          </cell>
          <cell r="G505" t="str">
            <v>Gabinete oficio de 0.90</v>
          </cell>
        </row>
        <row r="506">
          <cell r="A506" t="str">
            <v>Archivo 4*4 full ext.</v>
          </cell>
          <cell r="B506" t="str">
            <v>MEEO</v>
          </cell>
          <cell r="C506">
            <v>596240</v>
          </cell>
          <cell r="D506">
            <v>644974</v>
          </cell>
          <cell r="E506" t="str">
            <v>ME5</v>
          </cell>
          <cell r="F506">
            <v>16650370</v>
          </cell>
          <cell r="G506" t="str">
            <v>Archivo 4*4 full ext.</v>
          </cell>
        </row>
        <row r="507">
          <cell r="A507" t="str">
            <v>Archivo 4*4 full ext.</v>
          </cell>
          <cell r="B507" t="str">
            <v>MEEO</v>
          </cell>
          <cell r="C507">
            <v>596240</v>
          </cell>
          <cell r="D507">
            <v>644974</v>
          </cell>
          <cell r="E507" t="str">
            <v>ME5</v>
          </cell>
          <cell r="F507">
            <v>16650371</v>
          </cell>
          <cell r="G507" t="str">
            <v>Archivo 4*4 full ext.</v>
          </cell>
        </row>
        <row r="508">
          <cell r="A508" t="str">
            <v>Camara sony mavica MVC FD100</v>
          </cell>
          <cell r="B508" t="str">
            <v>MEEO</v>
          </cell>
          <cell r="C508">
            <v>1369000</v>
          </cell>
          <cell r="D508">
            <v>834531</v>
          </cell>
          <cell r="E508" t="str">
            <v>OME5</v>
          </cell>
          <cell r="F508">
            <v>16650372</v>
          </cell>
          <cell r="G508" t="str">
            <v>Camara sony mavica MVC FD100</v>
          </cell>
        </row>
        <row r="509">
          <cell r="A509" t="str">
            <v>Nevera centrales</v>
          </cell>
          <cell r="B509" t="str">
            <v>MEEO</v>
          </cell>
          <cell r="C509">
            <v>557999</v>
          </cell>
          <cell r="D509">
            <v>571873</v>
          </cell>
          <cell r="E509" t="str">
            <v>OME5</v>
          </cell>
          <cell r="F509">
            <v>16650373</v>
          </cell>
          <cell r="G509" t="str">
            <v>Nevera centrales</v>
          </cell>
        </row>
        <row r="510">
          <cell r="A510" t="str">
            <v>Estufa sobremesa</v>
          </cell>
          <cell r="B510" t="str">
            <v>MEEO</v>
          </cell>
          <cell r="C510">
            <v>64999</v>
          </cell>
          <cell r="D510">
            <v>1592</v>
          </cell>
          <cell r="E510" t="str">
            <v>OME5</v>
          </cell>
          <cell r="F510">
            <v>16650374</v>
          </cell>
          <cell r="G510" t="str">
            <v>Estufa sobremesa</v>
          </cell>
        </row>
        <row r="511">
          <cell r="A511" t="str">
            <v>Cámara aprix</v>
          </cell>
          <cell r="B511" t="str">
            <v>MEEO</v>
          </cell>
          <cell r="C511">
            <v>210000</v>
          </cell>
          <cell r="D511">
            <v>33675</v>
          </cell>
          <cell r="E511" t="str">
            <v>OME5</v>
          </cell>
          <cell r="F511">
            <v>16650375</v>
          </cell>
          <cell r="G511" t="str">
            <v>Cámara aprix</v>
          </cell>
        </row>
        <row r="512">
          <cell r="A512" t="str">
            <v>Cámara aprix</v>
          </cell>
          <cell r="B512" t="str">
            <v>MEEO</v>
          </cell>
          <cell r="C512">
            <v>210000</v>
          </cell>
          <cell r="D512">
            <v>33675</v>
          </cell>
          <cell r="E512" t="str">
            <v>OME5</v>
          </cell>
          <cell r="F512">
            <v>16650376</v>
          </cell>
          <cell r="G512" t="str">
            <v>Cámara aprix</v>
          </cell>
        </row>
        <row r="513">
          <cell r="A513" t="str">
            <v>Cama Sandy de 1 x 1.90</v>
          </cell>
          <cell r="B513" t="str">
            <v>MEEO</v>
          </cell>
          <cell r="C513">
            <v>371412</v>
          </cell>
          <cell r="D513">
            <v>342638</v>
          </cell>
          <cell r="E513" t="str">
            <v>CAHU</v>
          </cell>
          <cell r="F513">
            <v>16650377</v>
          </cell>
          <cell r="G513" t="e">
            <v>#N/A</v>
          </cell>
        </row>
        <row r="514">
          <cell r="A514" t="str">
            <v>Cama Sandy de 1 x 1.90</v>
          </cell>
          <cell r="B514" t="str">
            <v>MEEO</v>
          </cell>
          <cell r="C514">
            <v>371412</v>
          </cell>
          <cell r="D514">
            <v>342638</v>
          </cell>
          <cell r="E514" t="str">
            <v>CAHU</v>
          </cell>
          <cell r="F514">
            <v>16650378</v>
          </cell>
          <cell r="G514" t="e">
            <v>#N/A</v>
          </cell>
        </row>
        <row r="515">
          <cell r="A515" t="str">
            <v>Cama Sandy de 1 x 1.90</v>
          </cell>
          <cell r="B515" t="str">
            <v>MEEO</v>
          </cell>
          <cell r="C515">
            <v>371412</v>
          </cell>
          <cell r="D515">
            <v>342638</v>
          </cell>
          <cell r="E515" t="str">
            <v>CAHU</v>
          </cell>
          <cell r="F515">
            <v>16650379</v>
          </cell>
          <cell r="G515" t="e">
            <v>#N/A</v>
          </cell>
        </row>
        <row r="516">
          <cell r="A516" t="str">
            <v>Peinador Ref. 006</v>
          </cell>
          <cell r="B516" t="str">
            <v>MEEO</v>
          </cell>
          <cell r="C516">
            <v>300789</v>
          </cell>
          <cell r="D516">
            <v>277489</v>
          </cell>
          <cell r="E516" t="str">
            <v>CAHU</v>
          </cell>
          <cell r="F516">
            <v>16650380</v>
          </cell>
          <cell r="G516" t="e">
            <v>#N/A</v>
          </cell>
        </row>
        <row r="517">
          <cell r="A517" t="str">
            <v>Peinador Ref. 006</v>
          </cell>
          <cell r="B517" t="str">
            <v>MEEO</v>
          </cell>
          <cell r="C517">
            <v>300789</v>
          </cell>
          <cell r="D517">
            <v>277489</v>
          </cell>
          <cell r="E517" t="str">
            <v>CAHU</v>
          </cell>
          <cell r="F517">
            <v>16650381</v>
          </cell>
          <cell r="G517" t="e">
            <v>#N/A</v>
          </cell>
        </row>
        <row r="518">
          <cell r="A518" t="str">
            <v>Peinador Ref. 006</v>
          </cell>
          <cell r="B518" t="str">
            <v>MEEO</v>
          </cell>
          <cell r="C518">
            <v>300789</v>
          </cell>
          <cell r="D518">
            <v>277489</v>
          </cell>
          <cell r="E518" t="str">
            <v>CAHU</v>
          </cell>
          <cell r="F518">
            <v>16650382</v>
          </cell>
          <cell r="G518" t="e">
            <v>#N/A</v>
          </cell>
        </row>
        <row r="519">
          <cell r="A519" t="str">
            <v>Nochero Ref. 006</v>
          </cell>
          <cell r="B519" t="str">
            <v>MEEO</v>
          </cell>
          <cell r="C519">
            <v>116793</v>
          </cell>
          <cell r="D519">
            <v>107743</v>
          </cell>
          <cell r="E519" t="str">
            <v>CAHU</v>
          </cell>
          <cell r="F519">
            <v>16650383</v>
          </cell>
          <cell r="G519" t="e">
            <v>#N/A</v>
          </cell>
        </row>
        <row r="520">
          <cell r="A520" t="str">
            <v>Nochero Ref. 006</v>
          </cell>
          <cell r="B520" t="str">
            <v>MEEO</v>
          </cell>
          <cell r="C520">
            <v>116793</v>
          </cell>
          <cell r="D520">
            <v>107743</v>
          </cell>
          <cell r="E520" t="str">
            <v>CAHU</v>
          </cell>
          <cell r="F520">
            <v>16650384</v>
          </cell>
          <cell r="G520" t="e">
            <v>#N/A</v>
          </cell>
        </row>
        <row r="521">
          <cell r="A521" t="str">
            <v>Nochero Ref. 006</v>
          </cell>
          <cell r="B521" t="str">
            <v>MEEO</v>
          </cell>
          <cell r="C521">
            <v>116793</v>
          </cell>
          <cell r="D521">
            <v>107743</v>
          </cell>
          <cell r="E521" t="str">
            <v>CAHU</v>
          </cell>
          <cell r="F521">
            <v>16650385</v>
          </cell>
          <cell r="G521" t="e">
            <v>#N/A</v>
          </cell>
        </row>
        <row r="522">
          <cell r="A522" t="str">
            <v>Marco espejo Ref. 006</v>
          </cell>
          <cell r="B522" t="str">
            <v>MEEO</v>
          </cell>
          <cell r="C522">
            <v>90858</v>
          </cell>
          <cell r="D522">
            <v>83819</v>
          </cell>
          <cell r="E522" t="str">
            <v>CAHU</v>
          </cell>
          <cell r="F522">
            <v>16650386</v>
          </cell>
          <cell r="G522" t="e">
            <v>#N/A</v>
          </cell>
        </row>
        <row r="523">
          <cell r="A523" t="str">
            <v>Marco espejo Ref. 006</v>
          </cell>
          <cell r="B523" t="str">
            <v>MEEO</v>
          </cell>
          <cell r="C523">
            <v>90858</v>
          </cell>
          <cell r="D523">
            <v>83819</v>
          </cell>
          <cell r="E523" t="str">
            <v>CAHU</v>
          </cell>
          <cell r="F523">
            <v>16650387</v>
          </cell>
          <cell r="G523" t="e">
            <v>#N/A</v>
          </cell>
        </row>
        <row r="524">
          <cell r="A524" t="str">
            <v>Marco espejo Ref. 006</v>
          </cell>
          <cell r="B524" t="str">
            <v>MEEO</v>
          </cell>
          <cell r="C524">
            <v>90858</v>
          </cell>
          <cell r="D524">
            <v>83819</v>
          </cell>
          <cell r="E524" t="str">
            <v>CAHU</v>
          </cell>
          <cell r="F524">
            <v>16650388</v>
          </cell>
          <cell r="G524" t="e">
            <v>#N/A</v>
          </cell>
        </row>
        <row r="525">
          <cell r="A525" t="str">
            <v>Butaco Verónica</v>
          </cell>
          <cell r="B525" t="str">
            <v>MEEO</v>
          </cell>
          <cell r="C525">
            <v>63384</v>
          </cell>
          <cell r="D525">
            <v>58474</v>
          </cell>
          <cell r="E525" t="str">
            <v>CAHU</v>
          </cell>
          <cell r="F525">
            <v>16650389</v>
          </cell>
          <cell r="G525" t="e">
            <v>#N/A</v>
          </cell>
        </row>
        <row r="526">
          <cell r="A526" t="str">
            <v>Butaco Verónica</v>
          </cell>
          <cell r="B526" t="str">
            <v>MEEO</v>
          </cell>
          <cell r="C526">
            <v>63384</v>
          </cell>
          <cell r="D526">
            <v>58474</v>
          </cell>
          <cell r="E526" t="str">
            <v>CAHU</v>
          </cell>
          <cell r="F526">
            <v>16650390</v>
          </cell>
          <cell r="G526" t="e">
            <v>#N/A</v>
          </cell>
        </row>
        <row r="527">
          <cell r="A527" t="str">
            <v>Butaco Verónica</v>
          </cell>
          <cell r="B527" t="str">
            <v>MEEO</v>
          </cell>
          <cell r="C527">
            <v>63384</v>
          </cell>
          <cell r="D527">
            <v>58474</v>
          </cell>
          <cell r="E527" t="str">
            <v>CAHU</v>
          </cell>
          <cell r="F527">
            <v>16650391</v>
          </cell>
          <cell r="G527" t="e">
            <v>#N/A</v>
          </cell>
        </row>
        <row r="528">
          <cell r="A528" t="str">
            <v>Silla comedor 0158</v>
          </cell>
          <cell r="B528" t="str">
            <v>MEEO</v>
          </cell>
          <cell r="C528">
            <v>192261</v>
          </cell>
          <cell r="D528">
            <v>177369</v>
          </cell>
          <cell r="E528" t="str">
            <v>CAHU</v>
          </cell>
          <cell r="F528">
            <v>16650392</v>
          </cell>
          <cell r="G528" t="e">
            <v>#N/A</v>
          </cell>
        </row>
        <row r="529">
          <cell r="A529" t="str">
            <v>Silla comedor 0158</v>
          </cell>
          <cell r="B529" t="str">
            <v>MEEO</v>
          </cell>
          <cell r="C529">
            <v>192261</v>
          </cell>
          <cell r="D529">
            <v>177369</v>
          </cell>
          <cell r="E529" t="str">
            <v>CAHU</v>
          </cell>
          <cell r="F529">
            <v>16650393</v>
          </cell>
          <cell r="G529" t="e">
            <v>#N/A</v>
          </cell>
        </row>
        <row r="530">
          <cell r="A530" t="str">
            <v>Silla comedor 0158</v>
          </cell>
          <cell r="B530" t="str">
            <v>MEEO</v>
          </cell>
          <cell r="C530">
            <v>192261</v>
          </cell>
          <cell r="D530">
            <v>177369</v>
          </cell>
          <cell r="E530" t="str">
            <v>CAHU</v>
          </cell>
          <cell r="F530">
            <v>16650394</v>
          </cell>
          <cell r="G530" t="e">
            <v>#N/A</v>
          </cell>
        </row>
        <row r="531">
          <cell r="A531" t="str">
            <v>Silla comedor 0158</v>
          </cell>
          <cell r="B531" t="str">
            <v>MEEO</v>
          </cell>
          <cell r="C531">
            <v>192261</v>
          </cell>
          <cell r="D531">
            <v>177369</v>
          </cell>
          <cell r="E531" t="str">
            <v>CAHU</v>
          </cell>
          <cell r="F531">
            <v>16650395</v>
          </cell>
          <cell r="G531" t="e">
            <v>#N/A</v>
          </cell>
        </row>
        <row r="532">
          <cell r="A532" t="str">
            <v>Silla comedor 0158</v>
          </cell>
          <cell r="B532" t="str">
            <v>MEEO</v>
          </cell>
          <cell r="C532">
            <v>192261</v>
          </cell>
          <cell r="D532">
            <v>177369</v>
          </cell>
          <cell r="E532" t="str">
            <v>CAHU</v>
          </cell>
          <cell r="F532">
            <v>16650396</v>
          </cell>
          <cell r="G532" t="e">
            <v>#N/A</v>
          </cell>
        </row>
        <row r="533">
          <cell r="A533" t="str">
            <v>Silla comedor 0158</v>
          </cell>
          <cell r="B533" t="str">
            <v>MEEO</v>
          </cell>
          <cell r="C533">
            <v>192261</v>
          </cell>
          <cell r="D533">
            <v>177369</v>
          </cell>
          <cell r="E533" t="str">
            <v>CAHU</v>
          </cell>
          <cell r="F533">
            <v>16650397</v>
          </cell>
          <cell r="G533" t="e">
            <v>#N/A</v>
          </cell>
        </row>
        <row r="534">
          <cell r="A534" t="str">
            <v>Base comedor Filipo de 6 puest</v>
          </cell>
          <cell r="B534" t="str">
            <v>MEEO</v>
          </cell>
          <cell r="C534">
            <v>192375</v>
          </cell>
          <cell r="D534">
            <v>177474</v>
          </cell>
          <cell r="E534" t="str">
            <v>CAHU</v>
          </cell>
          <cell r="F534">
            <v>16650398</v>
          </cell>
          <cell r="G534" t="e">
            <v>#N/A</v>
          </cell>
        </row>
        <row r="535">
          <cell r="A535" t="str">
            <v>Cubierta Filipo</v>
          </cell>
          <cell r="B535" t="str">
            <v>MEEO</v>
          </cell>
          <cell r="C535">
            <v>202692</v>
          </cell>
          <cell r="D535">
            <v>186991</v>
          </cell>
          <cell r="E535" t="str">
            <v>CAHU</v>
          </cell>
          <cell r="F535">
            <v>16650399</v>
          </cell>
          <cell r="G535" t="e">
            <v>#N/A</v>
          </cell>
        </row>
        <row r="536">
          <cell r="A536" t="str">
            <v>Cama Ref. 0042 de 1.60 x 1.90</v>
          </cell>
          <cell r="B536" t="str">
            <v>MEEO</v>
          </cell>
          <cell r="C536">
            <v>823935</v>
          </cell>
          <cell r="D536">
            <v>760111</v>
          </cell>
          <cell r="E536" t="str">
            <v>CAHU</v>
          </cell>
          <cell r="F536">
            <v>16650400</v>
          </cell>
          <cell r="G536" t="e">
            <v>#N/A</v>
          </cell>
        </row>
        <row r="537">
          <cell r="A537" t="str">
            <v>Nochero Ref. 032</v>
          </cell>
          <cell r="B537" t="str">
            <v>MEEO</v>
          </cell>
          <cell r="C537">
            <v>163590</v>
          </cell>
          <cell r="D537">
            <v>150918</v>
          </cell>
          <cell r="E537" t="str">
            <v>CAHU</v>
          </cell>
          <cell r="F537">
            <v>16650401</v>
          </cell>
          <cell r="G537" t="e">
            <v>#N/A</v>
          </cell>
        </row>
        <row r="538">
          <cell r="A538" t="str">
            <v>Nochero Ref. 032</v>
          </cell>
          <cell r="B538" t="str">
            <v>MEEO</v>
          </cell>
          <cell r="C538">
            <v>163590</v>
          </cell>
          <cell r="D538">
            <v>150918</v>
          </cell>
          <cell r="E538" t="str">
            <v>CAHU</v>
          </cell>
          <cell r="F538">
            <v>16650402</v>
          </cell>
          <cell r="G538" t="e">
            <v>#N/A</v>
          </cell>
        </row>
        <row r="539">
          <cell r="A539" t="str">
            <v>Peinador Ref. 032</v>
          </cell>
          <cell r="B539" t="str">
            <v>MEEO</v>
          </cell>
          <cell r="C539">
            <v>346560</v>
          </cell>
          <cell r="D539">
            <v>319716</v>
          </cell>
          <cell r="E539" t="str">
            <v>CAHU</v>
          </cell>
          <cell r="F539">
            <v>16650403</v>
          </cell>
          <cell r="G539" t="e">
            <v>#N/A</v>
          </cell>
        </row>
        <row r="540">
          <cell r="A540" t="str">
            <v>Marco espejo Ref. 042</v>
          </cell>
          <cell r="B540" t="str">
            <v>MEEO</v>
          </cell>
          <cell r="C540">
            <v>117705</v>
          </cell>
          <cell r="D540">
            <v>108585</v>
          </cell>
          <cell r="E540" t="str">
            <v>CAHU</v>
          </cell>
          <cell r="F540">
            <v>16650404</v>
          </cell>
          <cell r="G540" t="e">
            <v>#N/A</v>
          </cell>
        </row>
        <row r="541">
          <cell r="A541" t="str">
            <v>Silla de peinador Barcelona</v>
          </cell>
          <cell r="B541" t="str">
            <v>MEEO</v>
          </cell>
          <cell r="C541">
            <v>112461</v>
          </cell>
          <cell r="D541">
            <v>103748</v>
          </cell>
          <cell r="E541" t="str">
            <v>CAHU</v>
          </cell>
          <cell r="F541">
            <v>16650405</v>
          </cell>
          <cell r="G541" t="e">
            <v>#N/A</v>
          </cell>
        </row>
        <row r="542">
          <cell r="A542" t="str">
            <v>Televisor Daewoo 20</v>
          </cell>
          <cell r="B542" t="str">
            <v>MEEO</v>
          </cell>
          <cell r="C542">
            <v>480000</v>
          </cell>
          <cell r="D542">
            <v>443134</v>
          </cell>
          <cell r="E542" t="str">
            <v>CAHU</v>
          </cell>
          <cell r="F542">
            <v>16650406</v>
          </cell>
          <cell r="G542" t="e">
            <v>#N/A</v>
          </cell>
        </row>
        <row r="543">
          <cell r="A543" t="str">
            <v>Colchón Relax ortopéd. 1 x 1.9</v>
          </cell>
          <cell r="B543" t="str">
            <v>MEEO</v>
          </cell>
          <cell r="C543">
            <v>290000</v>
          </cell>
          <cell r="D543">
            <v>267537</v>
          </cell>
          <cell r="E543" t="str">
            <v>CAHU</v>
          </cell>
          <cell r="F543">
            <v>16650407</v>
          </cell>
          <cell r="G543" t="e">
            <v>#N/A</v>
          </cell>
        </row>
        <row r="544">
          <cell r="A544" t="str">
            <v>Colchón Relax ortopéd. 1 x 1.9</v>
          </cell>
          <cell r="B544" t="str">
            <v>MEEO</v>
          </cell>
          <cell r="C544">
            <v>290000</v>
          </cell>
          <cell r="D544">
            <v>267537</v>
          </cell>
          <cell r="E544" t="str">
            <v>CAHU</v>
          </cell>
          <cell r="F544">
            <v>16650408</v>
          </cell>
          <cell r="G544" t="e">
            <v>#N/A</v>
          </cell>
        </row>
        <row r="545">
          <cell r="A545" t="str">
            <v>Colchón Relax ortopéd. 1 x 1.9</v>
          </cell>
          <cell r="B545" t="str">
            <v>MEEO</v>
          </cell>
          <cell r="C545">
            <v>290000</v>
          </cell>
          <cell r="D545">
            <v>267537</v>
          </cell>
          <cell r="E545" t="str">
            <v>CAHU</v>
          </cell>
          <cell r="F545">
            <v>16650409</v>
          </cell>
          <cell r="G545" t="e">
            <v>#N/A</v>
          </cell>
        </row>
        <row r="546">
          <cell r="A546" t="str">
            <v>Colchón Cliniflex 1.6 x 1.9 Co</v>
          </cell>
          <cell r="B546" t="str">
            <v>MEEO</v>
          </cell>
          <cell r="C546">
            <v>730000</v>
          </cell>
          <cell r="D546">
            <v>673450</v>
          </cell>
          <cell r="E546" t="str">
            <v>CAHU</v>
          </cell>
          <cell r="F546">
            <v>16650410</v>
          </cell>
          <cell r="G546" t="e">
            <v>#N/A</v>
          </cell>
        </row>
        <row r="547">
          <cell r="A547" t="str">
            <v>Nochero Ref. 006</v>
          </cell>
          <cell r="B547" t="str">
            <v>MEEO</v>
          </cell>
          <cell r="C547">
            <v>116793</v>
          </cell>
          <cell r="D547">
            <v>107743</v>
          </cell>
          <cell r="E547" t="str">
            <v>CAHU</v>
          </cell>
          <cell r="F547">
            <v>16650411</v>
          </cell>
          <cell r="G547" t="e">
            <v>#N/A</v>
          </cell>
        </row>
        <row r="548">
          <cell r="A548" t="str">
            <v>Nochero Ref. 006</v>
          </cell>
          <cell r="B548" t="str">
            <v>MEEO</v>
          </cell>
          <cell r="C548">
            <v>116793</v>
          </cell>
          <cell r="D548">
            <v>107743</v>
          </cell>
          <cell r="E548" t="str">
            <v>CAHU</v>
          </cell>
          <cell r="F548">
            <v>16650412</v>
          </cell>
          <cell r="G548" t="e">
            <v>#N/A</v>
          </cell>
        </row>
        <row r="549">
          <cell r="A549" t="str">
            <v>Nochero Ref. 006</v>
          </cell>
          <cell r="B549" t="str">
            <v>MEEO</v>
          </cell>
          <cell r="C549">
            <v>116793</v>
          </cell>
          <cell r="D549">
            <v>107743</v>
          </cell>
          <cell r="E549" t="str">
            <v>CAHU</v>
          </cell>
          <cell r="F549">
            <v>16650413</v>
          </cell>
          <cell r="G549" t="e">
            <v>#N/A</v>
          </cell>
        </row>
        <row r="550">
          <cell r="A550" t="str">
            <v>Nevera Abba de 11 pies</v>
          </cell>
          <cell r="B550" t="str">
            <v>MEEO</v>
          </cell>
          <cell r="C550">
            <v>650000</v>
          </cell>
          <cell r="D550">
            <v>608736</v>
          </cell>
          <cell r="E550" t="str">
            <v>CAHU</v>
          </cell>
          <cell r="F550">
            <v>16650414</v>
          </cell>
          <cell r="G550" t="e">
            <v>#N/A</v>
          </cell>
        </row>
        <row r="551">
          <cell r="A551" t="str">
            <v>Aire Acondicionado LG 3/4</v>
          </cell>
          <cell r="B551" t="str">
            <v>MEEO</v>
          </cell>
          <cell r="C551">
            <v>350000</v>
          </cell>
          <cell r="D551">
            <v>327780</v>
          </cell>
          <cell r="E551" t="str">
            <v>CAHU</v>
          </cell>
          <cell r="F551">
            <v>16650415</v>
          </cell>
          <cell r="G551" t="e">
            <v>#N/A</v>
          </cell>
        </row>
        <row r="552">
          <cell r="A552" t="str">
            <v>Aire Acondicionado LG LWC1232</v>
          </cell>
          <cell r="B552" t="str">
            <v>MEEO</v>
          </cell>
          <cell r="C552">
            <v>1119400</v>
          </cell>
          <cell r="D552">
            <v>1059137</v>
          </cell>
          <cell r="E552" t="str">
            <v>CAHU</v>
          </cell>
          <cell r="F552">
            <v>16650416</v>
          </cell>
          <cell r="G552" t="e">
            <v>#N/A</v>
          </cell>
        </row>
        <row r="553">
          <cell r="A553" t="str">
            <v>Aire Acondicionado LG LWC1232</v>
          </cell>
          <cell r="B553" t="str">
            <v>MEEO</v>
          </cell>
          <cell r="C553">
            <v>1119400</v>
          </cell>
          <cell r="D553">
            <v>1059137</v>
          </cell>
          <cell r="E553" t="str">
            <v>CAHU</v>
          </cell>
          <cell r="F553">
            <v>16650417</v>
          </cell>
          <cell r="G553" t="e">
            <v>#N/A</v>
          </cell>
        </row>
        <row r="554">
          <cell r="A554" t="str">
            <v>Aire acondicionado LG LWG0811A</v>
          </cell>
          <cell r="B554" t="str">
            <v>MEEO</v>
          </cell>
          <cell r="C554">
            <v>775000</v>
          </cell>
          <cell r="D554">
            <v>738458</v>
          </cell>
          <cell r="E554" t="str">
            <v>CAHU</v>
          </cell>
          <cell r="F554">
            <v>16650418</v>
          </cell>
          <cell r="G554" t="e">
            <v>#N/A</v>
          </cell>
        </row>
        <row r="555">
          <cell r="A555" t="str">
            <v>Televisor LG RP20CB20A</v>
          </cell>
          <cell r="B555" t="str">
            <v>MEEO</v>
          </cell>
          <cell r="C555">
            <v>584350</v>
          </cell>
          <cell r="D555">
            <v>556799</v>
          </cell>
          <cell r="E555" t="str">
            <v>CAHU</v>
          </cell>
          <cell r="F555">
            <v>16650419</v>
          </cell>
          <cell r="G555" t="e">
            <v>#N/A</v>
          </cell>
        </row>
        <row r="556">
          <cell r="A556" t="str">
            <v>Televisor LG RP20CB20A</v>
          </cell>
          <cell r="B556" t="str">
            <v>MEEO</v>
          </cell>
          <cell r="C556">
            <v>584350</v>
          </cell>
          <cell r="D556">
            <v>556799</v>
          </cell>
          <cell r="E556" t="str">
            <v>CAHU</v>
          </cell>
          <cell r="F556">
            <v>16650420</v>
          </cell>
          <cell r="G556" t="e">
            <v>#N/A</v>
          </cell>
        </row>
        <row r="557">
          <cell r="A557" t="str">
            <v>Televisor LG RPROCB20A</v>
          </cell>
          <cell r="B557" t="str">
            <v>MEEO</v>
          </cell>
          <cell r="C557">
            <v>584350</v>
          </cell>
          <cell r="D557">
            <v>571449</v>
          </cell>
          <cell r="E557" t="str">
            <v>CAGE</v>
          </cell>
          <cell r="F557">
            <v>16650421</v>
          </cell>
          <cell r="G557" t="e">
            <v>#N/A</v>
          </cell>
        </row>
        <row r="558">
          <cell r="A558" t="str">
            <v>Televisor LG RPROCB20A</v>
          </cell>
          <cell r="B558" t="str">
            <v>MEEO</v>
          </cell>
          <cell r="C558">
            <v>584350</v>
          </cell>
          <cell r="D558">
            <v>571449</v>
          </cell>
          <cell r="E558" t="str">
            <v>CAGE</v>
          </cell>
          <cell r="F558">
            <v>16650422</v>
          </cell>
          <cell r="G558" t="e">
            <v>#N/A</v>
          </cell>
        </row>
        <row r="559">
          <cell r="A559" t="str">
            <v>Puesto de Trabajo Interventor</v>
          </cell>
          <cell r="B559" t="str">
            <v>MEEO</v>
          </cell>
          <cell r="C559">
            <v>1711000</v>
          </cell>
          <cell r="D559">
            <v>1687531</v>
          </cell>
          <cell r="E559" t="str">
            <v>ME7AL</v>
          </cell>
          <cell r="F559">
            <v>16650423</v>
          </cell>
          <cell r="G559" t="e">
            <v>#N/A</v>
          </cell>
        </row>
        <row r="560">
          <cell r="A560" t="str">
            <v>Cama Ref: Sandy de 1.40</v>
          </cell>
          <cell r="B560" t="str">
            <v>MEEO</v>
          </cell>
          <cell r="C560">
            <v>783752</v>
          </cell>
          <cell r="D560">
            <v>778063</v>
          </cell>
          <cell r="E560" t="str">
            <v>CAGE</v>
          </cell>
          <cell r="F560">
            <v>16650424</v>
          </cell>
          <cell r="G560" t="e">
            <v>#N/A</v>
          </cell>
        </row>
        <row r="561">
          <cell r="A561" t="str">
            <v>Cama Ref: Sandy de 1.40</v>
          </cell>
          <cell r="B561" t="str">
            <v>MEEO</v>
          </cell>
          <cell r="C561">
            <v>195938</v>
          </cell>
          <cell r="D561">
            <v>194516</v>
          </cell>
          <cell r="E561" t="str">
            <v>CAGE</v>
          </cell>
          <cell r="F561">
            <v>16650425</v>
          </cell>
          <cell r="G561" t="e">
            <v>#N/A</v>
          </cell>
        </row>
        <row r="562">
          <cell r="A562" t="str">
            <v>Peinador Coqueto con Espejo</v>
          </cell>
          <cell r="B562" t="str">
            <v>MEEO</v>
          </cell>
          <cell r="C562">
            <v>533275</v>
          </cell>
          <cell r="D562">
            <v>529404</v>
          </cell>
          <cell r="E562" t="str">
            <v>CAGE</v>
          </cell>
          <cell r="F562">
            <v>16650426</v>
          </cell>
          <cell r="G562" t="e">
            <v>#N/A</v>
          </cell>
        </row>
        <row r="563">
          <cell r="A563" t="str">
            <v>Peinador Coqueto con Espejo</v>
          </cell>
          <cell r="B563" t="str">
            <v>MEEO</v>
          </cell>
          <cell r="C563">
            <v>133319</v>
          </cell>
          <cell r="D563">
            <v>132351</v>
          </cell>
          <cell r="E563" t="str">
            <v>CAGE</v>
          </cell>
          <cell r="F563">
            <v>16650427</v>
          </cell>
          <cell r="G563" t="e">
            <v>#N/A</v>
          </cell>
        </row>
        <row r="564">
          <cell r="A564" t="str">
            <v>Butaco Veronica</v>
          </cell>
          <cell r="B564" t="str">
            <v>MEEO</v>
          </cell>
          <cell r="C564">
            <v>120211</v>
          </cell>
          <cell r="D564">
            <v>119339</v>
          </cell>
          <cell r="E564" t="str">
            <v>CAGE</v>
          </cell>
          <cell r="F564">
            <v>16650428</v>
          </cell>
          <cell r="G564" t="e">
            <v>#N/A</v>
          </cell>
        </row>
        <row r="565">
          <cell r="A565" t="str">
            <v>Butaco Veronica</v>
          </cell>
          <cell r="B565" t="str">
            <v>MEEO</v>
          </cell>
          <cell r="C565">
            <v>30053</v>
          </cell>
          <cell r="D565">
            <v>29835</v>
          </cell>
          <cell r="E565" t="str">
            <v>CAGE</v>
          </cell>
          <cell r="F565">
            <v>16650429</v>
          </cell>
          <cell r="G565" t="e">
            <v>#N/A</v>
          </cell>
        </row>
        <row r="566">
          <cell r="A566" t="str">
            <v>Nochero Ref: 006</v>
          </cell>
          <cell r="B566" t="str">
            <v>MEEO</v>
          </cell>
          <cell r="C566">
            <v>221505</v>
          </cell>
          <cell r="D566">
            <v>219897</v>
          </cell>
          <cell r="E566" t="str">
            <v>CAGE</v>
          </cell>
          <cell r="F566">
            <v>16650430</v>
          </cell>
          <cell r="G566" t="e">
            <v>#N/A</v>
          </cell>
        </row>
        <row r="567">
          <cell r="A567" t="str">
            <v>Nochero Ref: 006</v>
          </cell>
          <cell r="B567" t="str">
            <v>MEEO</v>
          </cell>
          <cell r="C567">
            <v>55376</v>
          </cell>
          <cell r="D567">
            <v>54974</v>
          </cell>
          <cell r="E567" t="str">
            <v>CAGE</v>
          </cell>
          <cell r="F567">
            <v>16650431</v>
          </cell>
          <cell r="G567" t="e">
            <v>#N/A</v>
          </cell>
        </row>
        <row r="568">
          <cell r="A568" t="str">
            <v>Nochero Ref: 006</v>
          </cell>
          <cell r="B568" t="str">
            <v>MEEO</v>
          </cell>
          <cell r="C568">
            <v>221505</v>
          </cell>
          <cell r="D568">
            <v>219897</v>
          </cell>
          <cell r="E568" t="str">
            <v>CAGE</v>
          </cell>
          <cell r="F568">
            <v>16650432</v>
          </cell>
          <cell r="G568" t="e">
            <v>#N/A</v>
          </cell>
        </row>
        <row r="569">
          <cell r="A569" t="str">
            <v>Nochero Ref: 006</v>
          </cell>
          <cell r="B569" t="str">
            <v>MEEO</v>
          </cell>
          <cell r="C569">
            <v>55376</v>
          </cell>
          <cell r="D569">
            <v>54974</v>
          </cell>
          <cell r="E569" t="str">
            <v>CAGE</v>
          </cell>
          <cell r="F569">
            <v>16650433</v>
          </cell>
          <cell r="G569" t="e">
            <v>#N/A</v>
          </cell>
        </row>
        <row r="570">
          <cell r="A570" t="str">
            <v>Colchon Orto. Aurora de 1.40</v>
          </cell>
          <cell r="B570" t="str">
            <v>MEEO</v>
          </cell>
          <cell r="C570">
            <v>648623</v>
          </cell>
          <cell r="D570">
            <v>643915</v>
          </cell>
          <cell r="E570" t="str">
            <v>CAGE</v>
          </cell>
          <cell r="F570">
            <v>16650434</v>
          </cell>
          <cell r="G570" t="e">
            <v>#N/A</v>
          </cell>
        </row>
        <row r="571">
          <cell r="A571" t="str">
            <v>Colchon Orto. Aurora de 1.40</v>
          </cell>
          <cell r="B571" t="str">
            <v>MEEO</v>
          </cell>
          <cell r="C571">
            <v>162156</v>
          </cell>
          <cell r="D571">
            <v>160979</v>
          </cell>
          <cell r="E571" t="str">
            <v>CAGE</v>
          </cell>
          <cell r="F571">
            <v>16650435</v>
          </cell>
          <cell r="G571" t="e">
            <v>#N/A</v>
          </cell>
        </row>
        <row r="572">
          <cell r="A572" t="str">
            <v>División piso techo, perfil al</v>
          </cell>
          <cell r="B572" t="str">
            <v>MEEO</v>
          </cell>
          <cell r="C572">
            <v>8029056</v>
          </cell>
          <cell r="D572">
            <v>7970781</v>
          </cell>
          <cell r="E572" t="str">
            <v>ME7AC</v>
          </cell>
          <cell r="F572">
            <v>16650436</v>
          </cell>
          <cell r="G572" t="e">
            <v>#N/A</v>
          </cell>
        </row>
        <row r="573">
          <cell r="A573" t="str">
            <v>División piso techo, perfil al</v>
          </cell>
          <cell r="B573" t="str">
            <v>MEEO</v>
          </cell>
          <cell r="C573">
            <v>2007264</v>
          </cell>
          <cell r="D573">
            <v>1992695</v>
          </cell>
          <cell r="E573" t="str">
            <v>ME7AL</v>
          </cell>
          <cell r="F573">
            <v>16650437</v>
          </cell>
          <cell r="G573" t="e">
            <v>#N/A</v>
          </cell>
        </row>
        <row r="574">
          <cell r="A574" t="str">
            <v>Proliant ML 370 G3</v>
          </cell>
          <cell r="B574" t="str">
            <v>ECC</v>
          </cell>
          <cell r="C574">
            <v>9821262</v>
          </cell>
          <cell r="D574">
            <v>6305231</v>
          </cell>
          <cell r="E574" t="str">
            <v>ECM5</v>
          </cell>
          <cell r="F574">
            <v>16700002</v>
          </cell>
          <cell r="G574" t="str">
            <v>Proliant ML 370 G3</v>
          </cell>
        </row>
        <row r="575">
          <cell r="A575" t="str">
            <v>2048MB Advanced Ecc</v>
          </cell>
          <cell r="B575" t="str">
            <v>ECC</v>
          </cell>
          <cell r="C575">
            <v>5778800</v>
          </cell>
          <cell r="D575">
            <v>3709979</v>
          </cell>
          <cell r="E575" t="str">
            <v>ECM5</v>
          </cell>
          <cell r="F575">
            <v>16700003</v>
          </cell>
          <cell r="G575" t="str">
            <v>2048MB Advanced Ecc</v>
          </cell>
        </row>
        <row r="576">
          <cell r="A576" t="str">
            <v>2048MB Advanced Ecc</v>
          </cell>
          <cell r="B576" t="str">
            <v>ECC</v>
          </cell>
          <cell r="C576">
            <v>5778800</v>
          </cell>
          <cell r="D576">
            <v>3709979</v>
          </cell>
          <cell r="E576" t="str">
            <v>ECM5</v>
          </cell>
          <cell r="F576">
            <v>16700004</v>
          </cell>
          <cell r="G576" t="str">
            <v>2048MB Advanced Ecc</v>
          </cell>
        </row>
        <row r="577">
          <cell r="A577" t="str">
            <v>Disco Duro de 73 GB para servidor compaq proliant  ML570</v>
          </cell>
          <cell r="B577" t="str">
            <v>ECC</v>
          </cell>
          <cell r="C577">
            <v>2016174</v>
          </cell>
          <cell r="D577">
            <v>1294377</v>
          </cell>
          <cell r="E577" t="str">
            <v>ECM5</v>
          </cell>
          <cell r="F577">
            <v>16700005</v>
          </cell>
          <cell r="G577" t="str">
            <v>Disco Duro de 73 GB para servidor compaq proliant  ML570</v>
          </cell>
        </row>
        <row r="578">
          <cell r="A578" t="str">
            <v>Disco Duro de 73 GB para servidor compaq proliant  ML570</v>
          </cell>
          <cell r="B578" t="str">
            <v>ECC</v>
          </cell>
          <cell r="C578">
            <v>2016174</v>
          </cell>
          <cell r="D578">
            <v>1294377</v>
          </cell>
          <cell r="E578" t="str">
            <v>ECM5</v>
          </cell>
          <cell r="F578">
            <v>16700006</v>
          </cell>
          <cell r="G578" t="str">
            <v>Disco Duro de 73 GB para servidor compaq proliant  ML570</v>
          </cell>
        </row>
        <row r="579">
          <cell r="A579" t="str">
            <v>Disco Duro de 73 GB para servidor compaq proliant  ML570</v>
          </cell>
          <cell r="B579" t="str">
            <v>ECC</v>
          </cell>
          <cell r="C579">
            <v>2016174</v>
          </cell>
          <cell r="D579">
            <v>2045266</v>
          </cell>
          <cell r="E579" t="str">
            <v>ECM5</v>
          </cell>
          <cell r="F579">
            <v>16700007</v>
          </cell>
          <cell r="G579" t="str">
            <v>Disco Duro de 73 GB para servidor compaq proliant  ML570</v>
          </cell>
        </row>
        <row r="580">
          <cell r="A580" t="str">
            <v>64 Bit PCI Smart Array 532 Controller</v>
          </cell>
          <cell r="B580" t="str">
            <v>ECC</v>
          </cell>
          <cell r="C580">
            <v>2627794</v>
          </cell>
          <cell r="D580">
            <v>1687036</v>
          </cell>
          <cell r="E580" t="str">
            <v>ECM5</v>
          </cell>
          <cell r="F580">
            <v>16700008</v>
          </cell>
          <cell r="G580" t="str">
            <v>64 Bit PCI Smart Array 532 Controller</v>
          </cell>
        </row>
        <row r="581">
          <cell r="A581" t="str">
            <v>Compaq S 5500 15" Monitor</v>
          </cell>
          <cell r="B581" t="str">
            <v>ECC</v>
          </cell>
          <cell r="C581">
            <v>519215</v>
          </cell>
          <cell r="D581">
            <v>333327</v>
          </cell>
          <cell r="E581" t="str">
            <v>ECM5</v>
          </cell>
          <cell r="F581">
            <v>16700009</v>
          </cell>
          <cell r="G581" t="str">
            <v>Compaq S 5500 15" Monitor</v>
          </cell>
        </row>
        <row r="582">
          <cell r="A582" t="str">
            <v>Intel Xeon 2.4 GHZ-512 KB-Procesador Option</v>
          </cell>
          <cell r="B582" t="str">
            <v>ECC</v>
          </cell>
          <cell r="C582">
            <v>2354902</v>
          </cell>
          <cell r="D582">
            <v>1511851</v>
          </cell>
          <cell r="E582" t="str">
            <v>ECM5</v>
          </cell>
          <cell r="F582">
            <v>16700010</v>
          </cell>
          <cell r="G582" t="str">
            <v>Intel Xeon 2.4 GHZ-512 KB-Procesador Option</v>
          </cell>
        </row>
        <row r="583">
          <cell r="A583" t="str">
            <v>CPU  IBM</v>
          </cell>
          <cell r="B583" t="str">
            <v>ECC</v>
          </cell>
          <cell r="C583">
            <v>1500000</v>
          </cell>
          <cell r="D583">
            <v>1009493</v>
          </cell>
          <cell r="E583" t="str">
            <v>ECM5</v>
          </cell>
          <cell r="F583">
            <v>16700011</v>
          </cell>
          <cell r="G583" t="str">
            <v>CPU  IBM</v>
          </cell>
        </row>
        <row r="584">
          <cell r="A584" t="str">
            <v>CPU  IBM</v>
          </cell>
          <cell r="B584" t="str">
            <v>ECC</v>
          </cell>
          <cell r="C584">
            <v>1500000</v>
          </cell>
          <cell r="D584">
            <v>1009493</v>
          </cell>
          <cell r="E584" t="str">
            <v>ECM5</v>
          </cell>
          <cell r="F584">
            <v>16700012</v>
          </cell>
          <cell r="G584" t="str">
            <v>CPU  IBM</v>
          </cell>
        </row>
        <row r="585">
          <cell r="A585" t="str">
            <v>CPU  IBM</v>
          </cell>
          <cell r="B585" t="str">
            <v>ECC</v>
          </cell>
          <cell r="C585">
            <v>1500000</v>
          </cell>
          <cell r="D585">
            <v>1009493</v>
          </cell>
          <cell r="E585" t="str">
            <v>ECM5</v>
          </cell>
          <cell r="F585">
            <v>16700013</v>
          </cell>
          <cell r="G585" t="str">
            <v>CPU  IBM</v>
          </cell>
        </row>
        <row r="586">
          <cell r="A586" t="str">
            <v>CPU</v>
          </cell>
          <cell r="B586" t="str">
            <v>ECC</v>
          </cell>
          <cell r="C586">
            <v>200000</v>
          </cell>
          <cell r="D586">
            <v>134602</v>
          </cell>
          <cell r="E586" t="str">
            <v>ECM5</v>
          </cell>
          <cell r="F586">
            <v>16700014</v>
          </cell>
          <cell r="G586" t="str">
            <v>CPU</v>
          </cell>
        </row>
        <row r="587">
          <cell r="A587" t="str">
            <v>CPU</v>
          </cell>
          <cell r="B587" t="str">
            <v>ECC</v>
          </cell>
          <cell r="C587">
            <v>200000</v>
          </cell>
          <cell r="D587">
            <v>134602</v>
          </cell>
          <cell r="E587" t="str">
            <v>ECM5</v>
          </cell>
          <cell r="F587">
            <v>16700015</v>
          </cell>
          <cell r="G587" t="str">
            <v>CPU</v>
          </cell>
        </row>
        <row r="588">
          <cell r="A588" t="str">
            <v>CPU</v>
          </cell>
          <cell r="B588" t="str">
            <v>ECC</v>
          </cell>
          <cell r="C588">
            <v>200000</v>
          </cell>
          <cell r="D588">
            <v>134602</v>
          </cell>
          <cell r="E588" t="str">
            <v>ECM5</v>
          </cell>
          <cell r="F588">
            <v>16700016</v>
          </cell>
          <cell r="G588" t="str">
            <v>CPU</v>
          </cell>
        </row>
        <row r="589">
          <cell r="A589" t="str">
            <v>CPU</v>
          </cell>
          <cell r="B589" t="str">
            <v>ECC</v>
          </cell>
          <cell r="C589">
            <v>200000</v>
          </cell>
          <cell r="D589">
            <v>134602</v>
          </cell>
          <cell r="E589" t="str">
            <v>ECM5</v>
          </cell>
          <cell r="F589">
            <v>16700017</v>
          </cell>
          <cell r="G589" t="str">
            <v>CPU</v>
          </cell>
        </row>
        <row r="590">
          <cell r="A590" t="str">
            <v>CPU</v>
          </cell>
          <cell r="B590" t="str">
            <v>ECC</v>
          </cell>
          <cell r="C590">
            <v>1500000</v>
          </cell>
          <cell r="D590">
            <v>1009493</v>
          </cell>
          <cell r="E590" t="str">
            <v>ECM5</v>
          </cell>
          <cell r="F590">
            <v>16700018</v>
          </cell>
          <cell r="G590" t="str">
            <v>CPU</v>
          </cell>
        </row>
        <row r="591">
          <cell r="A591" t="str">
            <v>CPU</v>
          </cell>
          <cell r="B591" t="str">
            <v>ECC</v>
          </cell>
          <cell r="C591">
            <v>1500000</v>
          </cell>
          <cell r="D591">
            <v>1009493</v>
          </cell>
          <cell r="E591" t="str">
            <v>ECM5</v>
          </cell>
          <cell r="F591">
            <v>16700019</v>
          </cell>
          <cell r="G591" t="str">
            <v>CPU</v>
          </cell>
        </row>
        <row r="592">
          <cell r="A592" t="str">
            <v>CPU</v>
          </cell>
          <cell r="B592" t="str">
            <v>ECC</v>
          </cell>
          <cell r="C592">
            <v>1500000</v>
          </cell>
          <cell r="D592">
            <v>1009493</v>
          </cell>
          <cell r="E592" t="str">
            <v>ECM5</v>
          </cell>
          <cell r="F592">
            <v>16700020</v>
          </cell>
          <cell r="G592" t="str">
            <v>CPU</v>
          </cell>
        </row>
        <row r="593">
          <cell r="A593" t="str">
            <v>CPU</v>
          </cell>
          <cell r="B593" t="str">
            <v>ECC</v>
          </cell>
          <cell r="C593">
            <v>1500000</v>
          </cell>
          <cell r="D593">
            <v>1009493</v>
          </cell>
          <cell r="E593" t="str">
            <v>ECM5</v>
          </cell>
          <cell r="F593">
            <v>16700021</v>
          </cell>
          <cell r="G593" t="str">
            <v>CPU</v>
          </cell>
        </row>
        <row r="594">
          <cell r="A594" t="str">
            <v>CPU</v>
          </cell>
          <cell r="B594" t="str">
            <v>ECC</v>
          </cell>
          <cell r="C594">
            <v>1500000</v>
          </cell>
          <cell r="D594">
            <v>1009493</v>
          </cell>
          <cell r="E594" t="str">
            <v>ECM5</v>
          </cell>
          <cell r="F594">
            <v>16700022</v>
          </cell>
          <cell r="G594" t="str">
            <v>CPU</v>
          </cell>
        </row>
        <row r="595">
          <cell r="A595" t="str">
            <v>CPU Compaq Deskpro(DPD)</v>
          </cell>
          <cell r="B595" t="str">
            <v>ECC</v>
          </cell>
          <cell r="C595">
            <v>200000</v>
          </cell>
          <cell r="D595">
            <v>134602</v>
          </cell>
          <cell r="E595" t="str">
            <v>ECM5</v>
          </cell>
          <cell r="F595">
            <v>16700023</v>
          </cell>
          <cell r="G595" t="str">
            <v>CPU Compaq Deskpro(DPD)</v>
          </cell>
        </row>
        <row r="596">
          <cell r="A596" t="str">
            <v>CPU Compaq Deskpro(DPD)</v>
          </cell>
          <cell r="B596" t="str">
            <v>ECC</v>
          </cell>
          <cell r="C596">
            <v>350000</v>
          </cell>
          <cell r="D596">
            <v>235548</v>
          </cell>
          <cell r="E596" t="str">
            <v>ECM5</v>
          </cell>
          <cell r="F596">
            <v>16700024</v>
          </cell>
          <cell r="G596" t="str">
            <v>CPU Compaq Deskpro(DPD)</v>
          </cell>
        </row>
        <row r="597">
          <cell r="A597" t="str">
            <v>CPU Compaq Deskpro(DPD)</v>
          </cell>
          <cell r="B597" t="str">
            <v>ECC</v>
          </cell>
          <cell r="C597">
            <v>150000</v>
          </cell>
          <cell r="D597">
            <v>100952</v>
          </cell>
          <cell r="E597" t="str">
            <v>ECM5</v>
          </cell>
          <cell r="F597">
            <v>16700025</v>
          </cell>
          <cell r="G597" t="str">
            <v>CPU Compaq Deskpro(DPD)</v>
          </cell>
        </row>
        <row r="598">
          <cell r="A598" t="str">
            <v>CPU Hewlet Packard Brio(DPD)</v>
          </cell>
          <cell r="B598" t="str">
            <v>ECC</v>
          </cell>
          <cell r="C598">
            <v>350000</v>
          </cell>
          <cell r="D598">
            <v>235548</v>
          </cell>
          <cell r="E598" t="str">
            <v>ECM5</v>
          </cell>
          <cell r="F598">
            <v>16700026</v>
          </cell>
          <cell r="G598" t="str">
            <v>CPU Hewlet Packard Brio(DPD)</v>
          </cell>
        </row>
        <row r="599">
          <cell r="A599" t="str">
            <v>CPU Hewlet Packard Brio(DPD)</v>
          </cell>
          <cell r="B599" t="str">
            <v>ECC</v>
          </cell>
          <cell r="C599">
            <v>350000</v>
          </cell>
          <cell r="D599">
            <v>235548</v>
          </cell>
          <cell r="E599" t="str">
            <v>ECM5</v>
          </cell>
          <cell r="F599">
            <v>16700027</v>
          </cell>
          <cell r="G599" t="str">
            <v>CPU Hewlet Packard Brio(DPD)</v>
          </cell>
        </row>
        <row r="600">
          <cell r="A600" t="str">
            <v>CPU Hewlet Packard Brio(DPD)</v>
          </cell>
          <cell r="B600" t="str">
            <v>ECC</v>
          </cell>
          <cell r="C600">
            <v>350000</v>
          </cell>
          <cell r="D600">
            <v>235548</v>
          </cell>
          <cell r="E600" t="str">
            <v>ECM5</v>
          </cell>
          <cell r="F600">
            <v>16700028</v>
          </cell>
          <cell r="G600" t="str">
            <v>CPU Hewlet Packard Brio(DPD)</v>
          </cell>
        </row>
        <row r="601">
          <cell r="A601" t="str">
            <v>CPU Hewlet Packard M-500(DPD)</v>
          </cell>
          <cell r="B601" t="str">
            <v>ECC</v>
          </cell>
          <cell r="C601">
            <v>200000</v>
          </cell>
          <cell r="D601">
            <v>134602</v>
          </cell>
          <cell r="E601" t="str">
            <v>ECM5</v>
          </cell>
          <cell r="F601">
            <v>16700029</v>
          </cell>
          <cell r="G601" t="str">
            <v>CPU Hewlet Packard M-500(DPD)</v>
          </cell>
        </row>
        <row r="602">
          <cell r="A602" t="str">
            <v>CPU Hughes Network System</v>
          </cell>
          <cell r="B602" t="str">
            <v>ECC</v>
          </cell>
          <cell r="C602">
            <v>600000</v>
          </cell>
          <cell r="D602">
            <v>403788</v>
          </cell>
          <cell r="E602" t="str">
            <v>ECM5</v>
          </cell>
          <cell r="F602">
            <v>16700030</v>
          </cell>
          <cell r="G602" t="str">
            <v>CPU Hughes Network System</v>
          </cell>
        </row>
        <row r="603">
          <cell r="A603" t="str">
            <v>Impresora Burbuja</v>
          </cell>
          <cell r="B603" t="str">
            <v>ECC</v>
          </cell>
          <cell r="C603">
            <v>100000</v>
          </cell>
          <cell r="D603">
            <v>67307</v>
          </cell>
          <cell r="E603" t="str">
            <v>ECM5</v>
          </cell>
          <cell r="F603">
            <v>16700031</v>
          </cell>
          <cell r="G603" t="str">
            <v>Impresora Burbuja</v>
          </cell>
        </row>
        <row r="604">
          <cell r="A604" t="str">
            <v>Impresora Epson fx-1170(DPD)</v>
          </cell>
          <cell r="B604" t="str">
            <v>ECC</v>
          </cell>
          <cell r="C604">
            <v>150000</v>
          </cell>
          <cell r="D604">
            <v>100952</v>
          </cell>
          <cell r="E604" t="str">
            <v>ECM5</v>
          </cell>
          <cell r="F604">
            <v>16700032</v>
          </cell>
          <cell r="G604" t="str">
            <v>Impresora Epson fx-1170(DPD)</v>
          </cell>
        </row>
        <row r="605">
          <cell r="A605" t="str">
            <v>Impresora Laser</v>
          </cell>
          <cell r="B605" t="str">
            <v>ECC</v>
          </cell>
          <cell r="C605">
            <v>850000</v>
          </cell>
          <cell r="D605">
            <v>572045</v>
          </cell>
          <cell r="E605" t="str">
            <v>ECM5</v>
          </cell>
          <cell r="F605">
            <v>16700033</v>
          </cell>
          <cell r="G605" t="str">
            <v>Impresora Laser</v>
          </cell>
        </row>
        <row r="606">
          <cell r="A606" t="str">
            <v>Impresora Laser</v>
          </cell>
          <cell r="B606" t="str">
            <v>ECC</v>
          </cell>
          <cell r="C606">
            <v>150000</v>
          </cell>
          <cell r="D606">
            <v>100952</v>
          </cell>
          <cell r="E606" t="str">
            <v>ECM5</v>
          </cell>
          <cell r="F606">
            <v>16700034</v>
          </cell>
          <cell r="G606" t="str">
            <v>Impresora Laser</v>
          </cell>
        </row>
        <row r="607">
          <cell r="A607" t="str">
            <v>Impresora Laser 4512</v>
          </cell>
          <cell r="B607" t="str">
            <v>ECC</v>
          </cell>
          <cell r="C607">
            <v>800000</v>
          </cell>
          <cell r="D607">
            <v>538392</v>
          </cell>
          <cell r="E607" t="str">
            <v>ECM5</v>
          </cell>
          <cell r="F607">
            <v>16700035</v>
          </cell>
          <cell r="G607" t="str">
            <v>Impresora Laser 4512</v>
          </cell>
        </row>
        <row r="608">
          <cell r="A608" t="str">
            <v>Impresora Multifuncional</v>
          </cell>
          <cell r="B608" t="str">
            <v>ECC</v>
          </cell>
          <cell r="C608">
            <v>350000</v>
          </cell>
          <cell r="D608">
            <v>235548</v>
          </cell>
          <cell r="E608" t="str">
            <v>ECM5</v>
          </cell>
          <cell r="F608">
            <v>16700036</v>
          </cell>
          <cell r="G608" t="str">
            <v>Impresora Multifuncional</v>
          </cell>
        </row>
        <row r="609">
          <cell r="A609" t="str">
            <v>Impresora Multifuncional</v>
          </cell>
          <cell r="B609" t="str">
            <v>ECC</v>
          </cell>
          <cell r="C609">
            <v>350000</v>
          </cell>
          <cell r="D609">
            <v>235548</v>
          </cell>
          <cell r="E609" t="str">
            <v>ECM5</v>
          </cell>
          <cell r="F609">
            <v>16700037</v>
          </cell>
          <cell r="G609" t="str">
            <v>Impresora Multifuncional</v>
          </cell>
        </row>
        <row r="610">
          <cell r="A610" t="str">
            <v>Impresora Multifuncional</v>
          </cell>
          <cell r="B610" t="str">
            <v>ECC</v>
          </cell>
          <cell r="C610">
            <v>350000</v>
          </cell>
          <cell r="D610">
            <v>235548</v>
          </cell>
          <cell r="E610" t="str">
            <v>ECM5</v>
          </cell>
          <cell r="F610">
            <v>16700038</v>
          </cell>
          <cell r="G610" t="str">
            <v>Impresora Multifuncional</v>
          </cell>
        </row>
        <row r="611">
          <cell r="A611" t="str">
            <v>Impresora-Fotocpiadora Tarjeta de red para  Xerox 4512(DPD)</v>
          </cell>
          <cell r="B611" t="str">
            <v>ECC</v>
          </cell>
          <cell r="C611">
            <v>700000</v>
          </cell>
          <cell r="D611">
            <v>471101</v>
          </cell>
          <cell r="E611" t="str">
            <v>ECM5</v>
          </cell>
          <cell r="F611">
            <v>16700039</v>
          </cell>
          <cell r="G611" t="str">
            <v>Impresora-Fotocpiadora Tarjeta de red para  Xerox 4512(DPD)</v>
          </cell>
        </row>
        <row r="612">
          <cell r="A612" t="str">
            <v>Lector Cheques</v>
          </cell>
          <cell r="B612" t="str">
            <v>ECC</v>
          </cell>
          <cell r="C612">
            <v>30000</v>
          </cell>
          <cell r="D612">
            <v>20185</v>
          </cell>
          <cell r="E612" t="str">
            <v>ECM5</v>
          </cell>
          <cell r="F612">
            <v>16700040</v>
          </cell>
          <cell r="G612" t="str">
            <v>Lector Cheques</v>
          </cell>
        </row>
        <row r="613">
          <cell r="A613" t="str">
            <v>Lector Cheques</v>
          </cell>
          <cell r="B613" t="str">
            <v>ECC</v>
          </cell>
          <cell r="C613">
            <v>30000</v>
          </cell>
          <cell r="D613">
            <v>20185</v>
          </cell>
          <cell r="E613" t="str">
            <v>ECM5</v>
          </cell>
          <cell r="F613">
            <v>16700041</v>
          </cell>
          <cell r="G613" t="str">
            <v>Lector Cheques</v>
          </cell>
        </row>
        <row r="614">
          <cell r="A614" t="str">
            <v>Lector Cheques</v>
          </cell>
          <cell r="B614" t="str">
            <v>ECC</v>
          </cell>
          <cell r="C614">
            <v>30000</v>
          </cell>
          <cell r="D614">
            <v>20185</v>
          </cell>
          <cell r="E614" t="str">
            <v>ECM5</v>
          </cell>
          <cell r="F614">
            <v>16700042</v>
          </cell>
          <cell r="G614" t="str">
            <v>Lector Cheques</v>
          </cell>
        </row>
        <row r="615">
          <cell r="A615" t="str">
            <v>Lector Cheques</v>
          </cell>
          <cell r="B615" t="str">
            <v>ECC</v>
          </cell>
          <cell r="C615">
            <v>30000</v>
          </cell>
          <cell r="D615">
            <v>20185</v>
          </cell>
          <cell r="E615" t="str">
            <v>ECM5</v>
          </cell>
          <cell r="F615">
            <v>16700043</v>
          </cell>
          <cell r="G615" t="str">
            <v>Lector Cheques</v>
          </cell>
        </row>
        <row r="616">
          <cell r="A616" t="str">
            <v>Lector Cheques</v>
          </cell>
          <cell r="B616" t="str">
            <v>ECC</v>
          </cell>
          <cell r="C616">
            <v>30000</v>
          </cell>
          <cell r="D616">
            <v>20185</v>
          </cell>
          <cell r="E616" t="str">
            <v>ECM5</v>
          </cell>
          <cell r="F616">
            <v>16700044</v>
          </cell>
          <cell r="G616" t="str">
            <v>Lector Cheques</v>
          </cell>
        </row>
        <row r="617">
          <cell r="A617" t="str">
            <v>Lector Cheques</v>
          </cell>
          <cell r="B617" t="str">
            <v>ECC</v>
          </cell>
          <cell r="C617">
            <v>30000</v>
          </cell>
          <cell r="D617">
            <v>20185</v>
          </cell>
          <cell r="E617" t="str">
            <v>ECM5</v>
          </cell>
          <cell r="F617">
            <v>16700045</v>
          </cell>
          <cell r="G617" t="str">
            <v>Lector Cheques</v>
          </cell>
        </row>
        <row r="618">
          <cell r="A618" t="str">
            <v>Lector Cheques</v>
          </cell>
          <cell r="B618" t="str">
            <v>ECC</v>
          </cell>
          <cell r="C618">
            <v>30000</v>
          </cell>
          <cell r="D618">
            <v>20185</v>
          </cell>
          <cell r="E618" t="str">
            <v>ECM5</v>
          </cell>
          <cell r="F618">
            <v>16700046</v>
          </cell>
          <cell r="G618" t="str">
            <v>Lector Cheques</v>
          </cell>
        </row>
        <row r="619">
          <cell r="A619" t="str">
            <v>Lector Cheques</v>
          </cell>
          <cell r="B619" t="str">
            <v>ECC</v>
          </cell>
          <cell r="C619">
            <v>30000</v>
          </cell>
          <cell r="D619">
            <v>20185</v>
          </cell>
          <cell r="E619" t="str">
            <v>ECM5</v>
          </cell>
          <cell r="F619">
            <v>16700047</v>
          </cell>
          <cell r="G619" t="str">
            <v>Lector Cheques</v>
          </cell>
        </row>
        <row r="620">
          <cell r="A620" t="str">
            <v>Lector Cheques</v>
          </cell>
          <cell r="B620" t="str">
            <v>ECC</v>
          </cell>
          <cell r="C620">
            <v>30000</v>
          </cell>
          <cell r="D620">
            <v>20185</v>
          </cell>
          <cell r="E620" t="str">
            <v>ECM5</v>
          </cell>
          <cell r="F620">
            <v>16700048</v>
          </cell>
          <cell r="G620" t="str">
            <v>Lector Cheques</v>
          </cell>
        </row>
        <row r="621">
          <cell r="A621" t="str">
            <v>Lector Cheques</v>
          </cell>
          <cell r="B621" t="str">
            <v>ECC</v>
          </cell>
          <cell r="C621">
            <v>30000</v>
          </cell>
          <cell r="D621">
            <v>20185</v>
          </cell>
          <cell r="E621" t="str">
            <v>ECM5</v>
          </cell>
          <cell r="F621">
            <v>16700049</v>
          </cell>
          <cell r="G621" t="str">
            <v>Lector Cheques</v>
          </cell>
        </row>
        <row r="622">
          <cell r="A622" t="str">
            <v>Lector Cheques</v>
          </cell>
          <cell r="B622" t="str">
            <v>ECC</v>
          </cell>
          <cell r="C622">
            <v>30000</v>
          </cell>
          <cell r="D622">
            <v>20185</v>
          </cell>
          <cell r="E622" t="str">
            <v>ECM5</v>
          </cell>
          <cell r="F622">
            <v>16700050</v>
          </cell>
          <cell r="G622" t="str">
            <v>Lector Cheques</v>
          </cell>
        </row>
        <row r="623">
          <cell r="A623" t="str">
            <v>Lector Cheques</v>
          </cell>
          <cell r="B623" t="str">
            <v>ECC</v>
          </cell>
          <cell r="C623">
            <v>30000</v>
          </cell>
          <cell r="D623">
            <v>20185</v>
          </cell>
          <cell r="E623" t="str">
            <v>ECM5</v>
          </cell>
          <cell r="F623">
            <v>16700051</v>
          </cell>
          <cell r="G623" t="str">
            <v>Lector Cheques</v>
          </cell>
        </row>
        <row r="624">
          <cell r="A624" t="str">
            <v>Lector Cheques</v>
          </cell>
          <cell r="B624" t="str">
            <v>ECC</v>
          </cell>
          <cell r="C624">
            <v>30000</v>
          </cell>
          <cell r="D624">
            <v>20185</v>
          </cell>
          <cell r="E624" t="str">
            <v>ECM5</v>
          </cell>
          <cell r="F624">
            <v>16700052</v>
          </cell>
          <cell r="G624" t="str">
            <v>Lector Cheques</v>
          </cell>
        </row>
        <row r="625">
          <cell r="A625" t="str">
            <v>Lector Barras</v>
          </cell>
          <cell r="B625" t="str">
            <v>ECC</v>
          </cell>
          <cell r="C625">
            <v>30000</v>
          </cell>
          <cell r="D625">
            <v>20185</v>
          </cell>
          <cell r="E625" t="str">
            <v>ECM5</v>
          </cell>
          <cell r="F625">
            <v>16700053</v>
          </cell>
          <cell r="G625" t="str">
            <v>Lector Barras</v>
          </cell>
        </row>
        <row r="626">
          <cell r="A626" t="str">
            <v>Lector Barras</v>
          </cell>
          <cell r="B626" t="str">
            <v>ECC</v>
          </cell>
          <cell r="C626">
            <v>30000</v>
          </cell>
          <cell r="D626">
            <v>20185</v>
          </cell>
          <cell r="E626" t="str">
            <v>ECM5</v>
          </cell>
          <cell r="F626">
            <v>16700054</v>
          </cell>
          <cell r="G626" t="str">
            <v>Lector Barras</v>
          </cell>
        </row>
        <row r="627">
          <cell r="A627" t="str">
            <v>Lector Barras</v>
          </cell>
          <cell r="B627" t="str">
            <v>ECC</v>
          </cell>
          <cell r="C627">
            <v>30000</v>
          </cell>
          <cell r="D627">
            <v>20185</v>
          </cell>
          <cell r="E627" t="str">
            <v>ECM5</v>
          </cell>
          <cell r="F627">
            <v>16700055</v>
          </cell>
          <cell r="G627" t="str">
            <v>Lector Barras</v>
          </cell>
        </row>
        <row r="628">
          <cell r="A628" t="str">
            <v>Lector Barras</v>
          </cell>
          <cell r="B628" t="str">
            <v>ECC</v>
          </cell>
          <cell r="C628">
            <v>30000</v>
          </cell>
          <cell r="D628">
            <v>20185</v>
          </cell>
          <cell r="E628" t="str">
            <v>ECM5</v>
          </cell>
          <cell r="F628">
            <v>16700056</v>
          </cell>
          <cell r="G628" t="str">
            <v>Lector Barras</v>
          </cell>
        </row>
        <row r="629">
          <cell r="A629" t="str">
            <v>Lector Barras</v>
          </cell>
          <cell r="B629" t="str">
            <v>ECC</v>
          </cell>
          <cell r="C629">
            <v>30000</v>
          </cell>
          <cell r="D629">
            <v>20185</v>
          </cell>
          <cell r="E629" t="str">
            <v>ECM5</v>
          </cell>
          <cell r="F629">
            <v>16700057</v>
          </cell>
          <cell r="G629" t="str">
            <v>Lector Barras</v>
          </cell>
        </row>
        <row r="630">
          <cell r="A630" t="str">
            <v>Microfilmadora Desktop 3(DPD)</v>
          </cell>
          <cell r="B630" t="str">
            <v>ECC</v>
          </cell>
          <cell r="C630">
            <v>1500000</v>
          </cell>
          <cell r="D630">
            <v>1009493</v>
          </cell>
          <cell r="E630" t="str">
            <v>ECM5</v>
          </cell>
          <cell r="F630">
            <v>16700058</v>
          </cell>
          <cell r="G630" t="str">
            <v>Microfilmadora Desktop 3(DPD)</v>
          </cell>
        </row>
        <row r="631">
          <cell r="A631" t="str">
            <v>Modem</v>
          </cell>
          <cell r="B631" t="str">
            <v>ECC</v>
          </cell>
          <cell r="C631">
            <v>100000</v>
          </cell>
          <cell r="D631">
            <v>67307</v>
          </cell>
          <cell r="E631" t="str">
            <v>ECM5</v>
          </cell>
          <cell r="F631">
            <v>16700059</v>
          </cell>
          <cell r="G631" t="str">
            <v>Modem</v>
          </cell>
        </row>
        <row r="632">
          <cell r="A632" t="str">
            <v>Monitor</v>
          </cell>
          <cell r="B632" t="str">
            <v>ECC</v>
          </cell>
          <cell r="C632">
            <v>150000</v>
          </cell>
          <cell r="D632">
            <v>100952</v>
          </cell>
          <cell r="E632" t="str">
            <v>ECM5</v>
          </cell>
          <cell r="F632">
            <v>16700060</v>
          </cell>
          <cell r="G632" t="str">
            <v>Monitor</v>
          </cell>
        </row>
        <row r="633">
          <cell r="A633" t="str">
            <v>Monitor</v>
          </cell>
          <cell r="B633" t="str">
            <v>ECC</v>
          </cell>
          <cell r="C633">
            <v>150000</v>
          </cell>
          <cell r="D633">
            <v>100952</v>
          </cell>
          <cell r="E633" t="str">
            <v>ECM5</v>
          </cell>
          <cell r="F633">
            <v>16700061</v>
          </cell>
          <cell r="G633" t="str">
            <v>Monitor</v>
          </cell>
        </row>
        <row r="634">
          <cell r="A634" t="str">
            <v>Monitor</v>
          </cell>
          <cell r="B634" t="str">
            <v>ECC</v>
          </cell>
          <cell r="C634">
            <v>150000</v>
          </cell>
          <cell r="D634">
            <v>100952</v>
          </cell>
          <cell r="E634" t="str">
            <v>ECM5</v>
          </cell>
          <cell r="F634">
            <v>16700062</v>
          </cell>
          <cell r="G634" t="str">
            <v>Monitor</v>
          </cell>
        </row>
        <row r="635">
          <cell r="A635" t="str">
            <v>Monitor</v>
          </cell>
          <cell r="B635" t="str">
            <v>ECC</v>
          </cell>
          <cell r="C635">
            <v>150000</v>
          </cell>
          <cell r="D635">
            <v>100952</v>
          </cell>
          <cell r="E635" t="str">
            <v>ECM5</v>
          </cell>
          <cell r="F635">
            <v>16700063</v>
          </cell>
          <cell r="G635" t="str">
            <v>Monitor</v>
          </cell>
        </row>
        <row r="636">
          <cell r="A636" t="str">
            <v>Monitor</v>
          </cell>
          <cell r="B636" t="str">
            <v>ECC</v>
          </cell>
          <cell r="C636">
            <v>150000</v>
          </cell>
          <cell r="D636">
            <v>100952</v>
          </cell>
          <cell r="E636" t="str">
            <v>ECM5</v>
          </cell>
          <cell r="F636">
            <v>16700064</v>
          </cell>
          <cell r="G636" t="str">
            <v>Monitor</v>
          </cell>
        </row>
        <row r="637">
          <cell r="A637" t="str">
            <v>Monitor</v>
          </cell>
          <cell r="B637" t="str">
            <v>ECC</v>
          </cell>
          <cell r="C637">
            <v>200000</v>
          </cell>
          <cell r="D637">
            <v>134602</v>
          </cell>
          <cell r="E637" t="str">
            <v>ECM5</v>
          </cell>
          <cell r="F637">
            <v>16700065</v>
          </cell>
          <cell r="G637" t="str">
            <v>Monitor</v>
          </cell>
        </row>
        <row r="638">
          <cell r="A638" t="str">
            <v>Monitor</v>
          </cell>
          <cell r="B638" t="str">
            <v>ECC</v>
          </cell>
          <cell r="C638">
            <v>200000</v>
          </cell>
          <cell r="D638">
            <v>134602</v>
          </cell>
          <cell r="E638" t="str">
            <v>ECM5</v>
          </cell>
          <cell r="F638">
            <v>16700066</v>
          </cell>
          <cell r="G638" t="str">
            <v>Monitor</v>
          </cell>
        </row>
        <row r="639">
          <cell r="A639" t="str">
            <v>Monitor</v>
          </cell>
          <cell r="B639" t="str">
            <v>ECC</v>
          </cell>
          <cell r="C639">
            <v>200000</v>
          </cell>
          <cell r="D639">
            <v>134602</v>
          </cell>
          <cell r="E639" t="str">
            <v>ECM5</v>
          </cell>
          <cell r="F639">
            <v>16700067</v>
          </cell>
          <cell r="G639" t="str">
            <v>Monitor</v>
          </cell>
        </row>
        <row r="640">
          <cell r="A640" t="str">
            <v>Monitor</v>
          </cell>
          <cell r="B640" t="str">
            <v>ECC</v>
          </cell>
          <cell r="C640">
            <v>200000</v>
          </cell>
          <cell r="D640">
            <v>134602</v>
          </cell>
          <cell r="E640" t="str">
            <v>ECM5</v>
          </cell>
          <cell r="F640">
            <v>16700068</v>
          </cell>
          <cell r="G640" t="str">
            <v>Monitor</v>
          </cell>
        </row>
        <row r="641">
          <cell r="A641" t="str">
            <v>Monitor</v>
          </cell>
          <cell r="B641" t="str">
            <v>ECC</v>
          </cell>
          <cell r="C641">
            <v>200000</v>
          </cell>
          <cell r="D641">
            <v>134602</v>
          </cell>
          <cell r="E641" t="str">
            <v>ECM5</v>
          </cell>
          <cell r="F641">
            <v>16700069</v>
          </cell>
          <cell r="G641" t="str">
            <v>Monitor</v>
          </cell>
        </row>
        <row r="642">
          <cell r="A642" t="str">
            <v>Monitor</v>
          </cell>
          <cell r="B642" t="str">
            <v>ECC</v>
          </cell>
          <cell r="C642">
            <v>200000</v>
          </cell>
          <cell r="D642">
            <v>134602</v>
          </cell>
          <cell r="E642" t="str">
            <v>ECM5</v>
          </cell>
          <cell r="F642">
            <v>16700070</v>
          </cell>
          <cell r="G642" t="str">
            <v>Monitor</v>
          </cell>
        </row>
        <row r="643">
          <cell r="A643" t="str">
            <v>Monitor</v>
          </cell>
          <cell r="B643" t="str">
            <v>ECC</v>
          </cell>
          <cell r="C643">
            <v>200000</v>
          </cell>
          <cell r="D643">
            <v>134602</v>
          </cell>
          <cell r="E643" t="str">
            <v>ECM5</v>
          </cell>
          <cell r="F643">
            <v>16700071</v>
          </cell>
          <cell r="G643" t="str">
            <v>Monitor</v>
          </cell>
        </row>
        <row r="644">
          <cell r="A644" t="str">
            <v>Monitor</v>
          </cell>
          <cell r="B644" t="str">
            <v>ECC</v>
          </cell>
          <cell r="C644">
            <v>200000</v>
          </cell>
          <cell r="D644">
            <v>134602</v>
          </cell>
          <cell r="E644" t="str">
            <v>ECM5</v>
          </cell>
          <cell r="F644">
            <v>16700072</v>
          </cell>
          <cell r="G644" t="str">
            <v>Monitor</v>
          </cell>
        </row>
        <row r="645">
          <cell r="A645" t="str">
            <v>Monitor Compaq 140(DPD)</v>
          </cell>
          <cell r="B645" t="str">
            <v>ECC</v>
          </cell>
          <cell r="C645">
            <v>150000</v>
          </cell>
          <cell r="D645">
            <v>100952</v>
          </cell>
          <cell r="E645" t="str">
            <v>ECM5</v>
          </cell>
          <cell r="F645">
            <v>16700073</v>
          </cell>
          <cell r="G645" t="str">
            <v>Monitor Compaq 140(DPD)</v>
          </cell>
        </row>
        <row r="646">
          <cell r="A646" t="str">
            <v>Monitor Compaq 140(DPD)</v>
          </cell>
          <cell r="B646" t="str">
            <v>ECC</v>
          </cell>
          <cell r="C646">
            <v>150000</v>
          </cell>
          <cell r="D646">
            <v>100952</v>
          </cell>
          <cell r="E646" t="str">
            <v>ECM5</v>
          </cell>
          <cell r="F646">
            <v>16700074</v>
          </cell>
          <cell r="G646" t="str">
            <v>Monitor Compaq 140(DPD)</v>
          </cell>
        </row>
        <row r="647">
          <cell r="A647" t="str">
            <v>Monitor Compaq V-50(DPD)</v>
          </cell>
          <cell r="B647" t="str">
            <v>ECC</v>
          </cell>
          <cell r="C647">
            <v>150000</v>
          </cell>
          <cell r="D647">
            <v>100952</v>
          </cell>
          <cell r="E647" t="str">
            <v>ECM5</v>
          </cell>
          <cell r="F647">
            <v>16700075</v>
          </cell>
          <cell r="G647" t="str">
            <v>Monitor Compaq V-50(DPD)</v>
          </cell>
        </row>
        <row r="648">
          <cell r="A648" t="str">
            <v>Monitor Hewlet Packard m-500(DPD)</v>
          </cell>
          <cell r="B648" t="str">
            <v>ECC</v>
          </cell>
          <cell r="C648">
            <v>150000</v>
          </cell>
          <cell r="D648">
            <v>100952</v>
          </cell>
          <cell r="E648" t="str">
            <v>ECM5</v>
          </cell>
          <cell r="F648">
            <v>16700076</v>
          </cell>
          <cell r="G648" t="str">
            <v>Monitor Hewlet Packard m-500(DPD)</v>
          </cell>
        </row>
        <row r="649">
          <cell r="A649" t="str">
            <v>Monitor Hewlet Packard m-500(DPD)</v>
          </cell>
          <cell r="B649" t="str">
            <v>ECC</v>
          </cell>
          <cell r="C649">
            <v>150000</v>
          </cell>
          <cell r="D649">
            <v>100952</v>
          </cell>
          <cell r="E649" t="str">
            <v>ECM5</v>
          </cell>
          <cell r="F649">
            <v>16700077</v>
          </cell>
          <cell r="G649" t="str">
            <v>Monitor Hewlet Packard m-500(DPD)</v>
          </cell>
        </row>
        <row r="650">
          <cell r="A650" t="str">
            <v>Monitor Hewlet Packard m-500(DPD)</v>
          </cell>
          <cell r="B650" t="str">
            <v>ECC</v>
          </cell>
          <cell r="C650">
            <v>150000</v>
          </cell>
          <cell r="D650">
            <v>100952</v>
          </cell>
          <cell r="E650" t="str">
            <v>ECM5</v>
          </cell>
          <cell r="F650">
            <v>16700078</v>
          </cell>
          <cell r="G650" t="str">
            <v>Monitor Hewlet Packard m-500(DPD)</v>
          </cell>
        </row>
        <row r="651">
          <cell r="A651" t="str">
            <v>Monitor Hewlet Packard m-500(DPD)</v>
          </cell>
          <cell r="B651" t="str">
            <v>ECC</v>
          </cell>
          <cell r="C651">
            <v>15000</v>
          </cell>
          <cell r="D651">
            <v>10095</v>
          </cell>
          <cell r="E651" t="str">
            <v>ECM5</v>
          </cell>
          <cell r="F651">
            <v>16700079</v>
          </cell>
          <cell r="G651" t="str">
            <v>Monitor Hewlet Packard m-500(DPD)</v>
          </cell>
        </row>
        <row r="652">
          <cell r="A652" t="str">
            <v>Monitor IBM G-42(DPD)</v>
          </cell>
          <cell r="B652" t="str">
            <v>ECC</v>
          </cell>
          <cell r="C652">
            <v>150000</v>
          </cell>
          <cell r="D652">
            <v>100952</v>
          </cell>
          <cell r="E652" t="str">
            <v>ECM5</v>
          </cell>
          <cell r="F652">
            <v>16700080</v>
          </cell>
          <cell r="G652" t="str">
            <v>Monitor IBM G-42(DPD)</v>
          </cell>
        </row>
        <row r="653">
          <cell r="A653" t="str">
            <v>Pind-Pad</v>
          </cell>
          <cell r="B653" t="str">
            <v>ECC</v>
          </cell>
          <cell r="C653">
            <v>30000</v>
          </cell>
          <cell r="D653">
            <v>20185</v>
          </cell>
          <cell r="E653" t="str">
            <v>ECM5</v>
          </cell>
          <cell r="F653">
            <v>16700081</v>
          </cell>
          <cell r="G653" t="str">
            <v>Pind-Pad</v>
          </cell>
        </row>
        <row r="654">
          <cell r="A654" t="str">
            <v>Pind-Pad</v>
          </cell>
          <cell r="B654" t="str">
            <v>ECC</v>
          </cell>
          <cell r="C654">
            <v>30000</v>
          </cell>
          <cell r="D654">
            <v>20185</v>
          </cell>
          <cell r="E654" t="str">
            <v>ECM5</v>
          </cell>
          <cell r="F654">
            <v>16700082</v>
          </cell>
          <cell r="G654" t="str">
            <v>Pind-Pad</v>
          </cell>
        </row>
        <row r="655">
          <cell r="A655" t="str">
            <v>Pind-Pad</v>
          </cell>
          <cell r="B655" t="str">
            <v>ECC</v>
          </cell>
          <cell r="C655">
            <v>30000</v>
          </cell>
          <cell r="D655">
            <v>20185</v>
          </cell>
          <cell r="E655" t="str">
            <v>ECM5</v>
          </cell>
          <cell r="F655">
            <v>16700083</v>
          </cell>
          <cell r="G655" t="str">
            <v>Pind-Pad</v>
          </cell>
        </row>
        <row r="656">
          <cell r="A656" t="str">
            <v>Pind-Pad</v>
          </cell>
          <cell r="B656" t="str">
            <v>ECC</v>
          </cell>
          <cell r="C656">
            <v>30000</v>
          </cell>
          <cell r="D656">
            <v>20185</v>
          </cell>
          <cell r="E656" t="str">
            <v>ECM5</v>
          </cell>
          <cell r="F656">
            <v>16700084</v>
          </cell>
          <cell r="G656" t="str">
            <v>Pind-Pad</v>
          </cell>
        </row>
        <row r="657">
          <cell r="A657" t="str">
            <v>Pind-Pad</v>
          </cell>
          <cell r="B657" t="str">
            <v>ECC</v>
          </cell>
          <cell r="C657">
            <v>30000</v>
          </cell>
          <cell r="D657">
            <v>20185</v>
          </cell>
          <cell r="E657" t="str">
            <v>ECM5</v>
          </cell>
          <cell r="F657">
            <v>16700085</v>
          </cell>
          <cell r="G657" t="str">
            <v>Pind-Pad</v>
          </cell>
        </row>
        <row r="658">
          <cell r="A658" t="str">
            <v>Pind-Pad</v>
          </cell>
          <cell r="B658" t="str">
            <v>ECC</v>
          </cell>
          <cell r="C658">
            <v>30000</v>
          </cell>
          <cell r="D658">
            <v>20185</v>
          </cell>
          <cell r="E658" t="str">
            <v>ECM5</v>
          </cell>
          <cell r="F658">
            <v>16700086</v>
          </cell>
          <cell r="G658" t="str">
            <v>Pind-Pad</v>
          </cell>
        </row>
        <row r="659">
          <cell r="A659" t="str">
            <v>Servidor</v>
          </cell>
          <cell r="B659" t="str">
            <v>ECC</v>
          </cell>
          <cell r="C659">
            <v>1000000</v>
          </cell>
          <cell r="D659">
            <v>673002</v>
          </cell>
          <cell r="E659" t="str">
            <v>ECM5</v>
          </cell>
          <cell r="F659">
            <v>16700087</v>
          </cell>
          <cell r="G659" t="str">
            <v>Servidor</v>
          </cell>
        </row>
        <row r="660">
          <cell r="A660" t="str">
            <v>Servidor IBM Netfinity-5000 (DPD)</v>
          </cell>
          <cell r="B660" t="str">
            <v>ECC</v>
          </cell>
          <cell r="C660">
            <v>2000000</v>
          </cell>
          <cell r="D660">
            <v>1345987</v>
          </cell>
          <cell r="E660" t="str">
            <v>ECM5</v>
          </cell>
          <cell r="F660">
            <v>16700088</v>
          </cell>
          <cell r="G660" t="str">
            <v>Servidor IBM Netfinity-5000 (DPD)</v>
          </cell>
        </row>
        <row r="661">
          <cell r="A661" t="str">
            <v>UPS</v>
          </cell>
          <cell r="B661" t="str">
            <v>ECC</v>
          </cell>
          <cell r="C661">
            <v>1000000</v>
          </cell>
          <cell r="D661">
            <v>673002</v>
          </cell>
          <cell r="E661" t="str">
            <v>ECM5</v>
          </cell>
          <cell r="F661">
            <v>16700089</v>
          </cell>
          <cell r="G661" t="str">
            <v>UPS</v>
          </cell>
        </row>
        <row r="662">
          <cell r="A662" t="str">
            <v>UPS</v>
          </cell>
          <cell r="B662" t="str">
            <v>ECC</v>
          </cell>
          <cell r="C662">
            <v>1000000</v>
          </cell>
          <cell r="D662">
            <v>673002</v>
          </cell>
          <cell r="E662" t="str">
            <v>ECM5</v>
          </cell>
          <cell r="F662">
            <v>16700090</v>
          </cell>
          <cell r="G662" t="str">
            <v>UPS</v>
          </cell>
        </row>
        <row r="663">
          <cell r="A663" t="str">
            <v>UPS</v>
          </cell>
          <cell r="B663" t="str">
            <v>ECC</v>
          </cell>
          <cell r="C663">
            <v>1000000</v>
          </cell>
          <cell r="D663">
            <v>673002</v>
          </cell>
          <cell r="E663" t="str">
            <v>ECM5</v>
          </cell>
          <cell r="F663">
            <v>16700091</v>
          </cell>
          <cell r="G663" t="str">
            <v>UPS</v>
          </cell>
        </row>
        <row r="664">
          <cell r="A664" t="str">
            <v>UPS</v>
          </cell>
          <cell r="B664" t="str">
            <v>ECC</v>
          </cell>
          <cell r="C664">
            <v>1000000</v>
          </cell>
          <cell r="D664">
            <v>673002</v>
          </cell>
          <cell r="E664" t="str">
            <v>ECM5</v>
          </cell>
          <cell r="F664">
            <v>16700092</v>
          </cell>
          <cell r="G664" t="str">
            <v>UPS</v>
          </cell>
        </row>
        <row r="665">
          <cell r="A665" t="str">
            <v>UPS</v>
          </cell>
          <cell r="B665" t="str">
            <v>ECC</v>
          </cell>
          <cell r="C665">
            <v>1000000</v>
          </cell>
          <cell r="D665">
            <v>673002</v>
          </cell>
          <cell r="E665" t="str">
            <v>ECM5</v>
          </cell>
          <cell r="F665">
            <v>16700093</v>
          </cell>
          <cell r="G665" t="str">
            <v>UPS</v>
          </cell>
        </row>
        <row r="666">
          <cell r="A666" t="str">
            <v>UPS MGE UPS Systeem</v>
          </cell>
          <cell r="B666" t="str">
            <v>ECC</v>
          </cell>
          <cell r="C666">
            <v>800000</v>
          </cell>
          <cell r="D666">
            <v>538392</v>
          </cell>
          <cell r="E666" t="str">
            <v>ECM5</v>
          </cell>
          <cell r="F666">
            <v>16700094</v>
          </cell>
          <cell r="G666" t="str">
            <v>UPS MGE UPS Systeem</v>
          </cell>
        </row>
        <row r="667">
          <cell r="A667" t="str">
            <v>HUB</v>
          </cell>
          <cell r="B667" t="str">
            <v>ECC</v>
          </cell>
          <cell r="C667">
            <v>300000</v>
          </cell>
          <cell r="D667">
            <v>201899</v>
          </cell>
          <cell r="E667" t="str">
            <v>ECM5</v>
          </cell>
          <cell r="F667">
            <v>16700095</v>
          </cell>
          <cell r="G667" t="str">
            <v>HUB</v>
          </cell>
        </row>
        <row r="668">
          <cell r="A668" t="str">
            <v>HUB</v>
          </cell>
          <cell r="B668" t="str">
            <v>ECC</v>
          </cell>
          <cell r="C668">
            <v>300000</v>
          </cell>
          <cell r="D668">
            <v>201899</v>
          </cell>
          <cell r="E668" t="str">
            <v>ECM5</v>
          </cell>
          <cell r="F668">
            <v>16700096</v>
          </cell>
          <cell r="G668" t="str">
            <v>HUB</v>
          </cell>
        </row>
        <row r="669">
          <cell r="A669" t="str">
            <v>Ipaq Pocket PC</v>
          </cell>
          <cell r="B669" t="str">
            <v>ECC</v>
          </cell>
          <cell r="C669">
            <v>1181612</v>
          </cell>
          <cell r="D669">
            <v>732091</v>
          </cell>
          <cell r="E669" t="str">
            <v>ECM5</v>
          </cell>
          <cell r="F669">
            <v>16700097</v>
          </cell>
          <cell r="G669" t="str">
            <v>Ipaq Pocket PC</v>
          </cell>
        </row>
        <row r="670">
          <cell r="A670" t="str">
            <v>Memoria de 64MB para Toshiba Satelite 2540 CDS</v>
          </cell>
          <cell r="B670" t="str">
            <v>ECC</v>
          </cell>
          <cell r="C670">
            <v>136836</v>
          </cell>
          <cell r="D670">
            <v>84781</v>
          </cell>
          <cell r="E670" t="str">
            <v>ECM5</v>
          </cell>
          <cell r="F670">
            <v>16700098</v>
          </cell>
          <cell r="G670" t="str">
            <v>Memoria de 64MB para Toshiba Satelite 2540 CDS</v>
          </cell>
        </row>
        <row r="671">
          <cell r="A671" t="str">
            <v>UPS Tripplite Smart DataCenter 5000 VA (S/N: 00147-50001,00149-50077)</v>
          </cell>
          <cell r="B671" t="str">
            <v>ECC</v>
          </cell>
          <cell r="C671">
            <v>12078723</v>
          </cell>
          <cell r="D671">
            <v>7076583</v>
          </cell>
          <cell r="E671" t="str">
            <v>ECM5</v>
          </cell>
          <cell r="F671">
            <v>16700099</v>
          </cell>
          <cell r="G671" t="str">
            <v>UPS Tripplite Smart DataCenter 5000 VA (S/N: 00147-50001,00149-50077)</v>
          </cell>
        </row>
        <row r="672">
          <cell r="A672" t="str">
            <v>UPS Tripplite Smart DataCenter 5000 VA (S/N: 00147-50001,00149-50077)</v>
          </cell>
          <cell r="B672" t="str">
            <v>ECC</v>
          </cell>
          <cell r="C672">
            <v>12078723</v>
          </cell>
          <cell r="D672">
            <v>7076583</v>
          </cell>
          <cell r="E672" t="str">
            <v>ECM5</v>
          </cell>
          <cell r="F672">
            <v>16700100</v>
          </cell>
          <cell r="G672" t="str">
            <v>UPS Tripplite Smart DataCenter 5000 VA (S/N: 00147-50001,00149-50077)</v>
          </cell>
        </row>
        <row r="673">
          <cell r="A673" t="str">
            <v>Disco duro compaq 4.3GB hot pluggable proliant 1600</v>
          </cell>
          <cell r="B673" t="str">
            <v>ECC</v>
          </cell>
          <cell r="C673">
            <v>497115</v>
          </cell>
          <cell r="D673">
            <v>282244</v>
          </cell>
          <cell r="E673" t="str">
            <v>ECM5</v>
          </cell>
          <cell r="F673">
            <v>16700101</v>
          </cell>
          <cell r="G673" t="str">
            <v>Disco duro compaq 4.3GB hot pluggable proliant 1600</v>
          </cell>
        </row>
        <row r="674">
          <cell r="A674" t="str">
            <v>DIMM memoria 256MB proliant 1600</v>
          </cell>
          <cell r="B674" t="str">
            <v>ECC</v>
          </cell>
          <cell r="C674">
            <v>1077082</v>
          </cell>
          <cell r="D674">
            <v>611554</v>
          </cell>
          <cell r="E674" t="str">
            <v>ECM5</v>
          </cell>
          <cell r="F674">
            <v>16700102</v>
          </cell>
          <cell r="G674" t="str">
            <v>DIMM memoria 256MB proliant 1600</v>
          </cell>
          <cell r="H674">
            <v>1</v>
          </cell>
        </row>
        <row r="675">
          <cell r="A675" t="str">
            <v>Impresora Epson FX  1180 Plus(S/N: ozuy033012)</v>
          </cell>
          <cell r="B675" t="str">
            <v>ECC</v>
          </cell>
          <cell r="C675">
            <v>1767244</v>
          </cell>
          <cell r="D675">
            <v>1015813</v>
          </cell>
          <cell r="E675" t="str">
            <v>ECM5</v>
          </cell>
          <cell r="F675">
            <v>16700103</v>
          </cell>
          <cell r="G675" t="str">
            <v>Impresora Epson FX  1180 Plus(S/N: ozuy033012)</v>
          </cell>
        </row>
        <row r="676">
          <cell r="A676" t="str">
            <v>Teléfono celular  Samsung Azul</v>
          </cell>
          <cell r="B676" t="str">
            <v>ECC</v>
          </cell>
          <cell r="C676">
            <v>226200</v>
          </cell>
          <cell r="D676">
            <v>87460</v>
          </cell>
          <cell r="E676" t="str">
            <v>EDC5</v>
          </cell>
          <cell r="F676">
            <v>16700104</v>
          </cell>
          <cell r="G676" t="str">
            <v>Teléfono celular  Samsung Azul</v>
          </cell>
        </row>
        <row r="677">
          <cell r="A677" t="str">
            <v>Tel celular Nokia1220</v>
          </cell>
          <cell r="B677" t="str">
            <v>ECC</v>
          </cell>
          <cell r="C677">
            <v>89000</v>
          </cell>
          <cell r="D677">
            <v>34410</v>
          </cell>
          <cell r="E677" t="str">
            <v>EDC5</v>
          </cell>
          <cell r="F677">
            <v>16700105</v>
          </cell>
          <cell r="G677" t="str">
            <v>Tel celular Nokia1220</v>
          </cell>
        </row>
        <row r="678">
          <cell r="A678" t="str">
            <v>Telefonos celulares</v>
          </cell>
          <cell r="B678" t="str">
            <v>ECC</v>
          </cell>
          <cell r="C678">
            <v>87000</v>
          </cell>
          <cell r="D678">
            <v>33635</v>
          </cell>
          <cell r="E678" t="str">
            <v>EDC5</v>
          </cell>
          <cell r="F678">
            <v>16700106</v>
          </cell>
          <cell r="G678" t="str">
            <v>Telefonos celulares</v>
          </cell>
        </row>
        <row r="679">
          <cell r="A679" t="str">
            <v>Telefonos celulares</v>
          </cell>
          <cell r="B679" t="str">
            <v>ECC</v>
          </cell>
          <cell r="C679">
            <v>87000</v>
          </cell>
          <cell r="D679">
            <v>33635</v>
          </cell>
          <cell r="E679" t="str">
            <v>EDC5</v>
          </cell>
          <cell r="F679">
            <v>16700107</v>
          </cell>
          <cell r="G679" t="str">
            <v>Telefonos celulares</v>
          </cell>
        </row>
        <row r="680">
          <cell r="A680" t="str">
            <v>Telefonos celulares</v>
          </cell>
          <cell r="B680" t="str">
            <v>ECC</v>
          </cell>
          <cell r="C680">
            <v>87000</v>
          </cell>
          <cell r="D680">
            <v>33635</v>
          </cell>
          <cell r="E680" t="str">
            <v>EDC5</v>
          </cell>
          <cell r="F680">
            <v>16700108</v>
          </cell>
          <cell r="G680" t="str">
            <v>Telefonos celulares</v>
          </cell>
        </row>
        <row r="681">
          <cell r="A681" t="str">
            <v>Telefonos celulares</v>
          </cell>
          <cell r="B681" t="str">
            <v>ECC</v>
          </cell>
          <cell r="C681">
            <v>87000</v>
          </cell>
          <cell r="D681">
            <v>-180887</v>
          </cell>
          <cell r="E681" t="str">
            <v>EDC5</v>
          </cell>
          <cell r="F681">
            <v>16700109</v>
          </cell>
          <cell r="G681" t="str">
            <v>Telefonos celulares</v>
          </cell>
        </row>
        <row r="682">
          <cell r="A682" t="str">
            <v>Telefonos celulares</v>
          </cell>
          <cell r="B682" t="str">
            <v>ECC</v>
          </cell>
          <cell r="C682">
            <v>87000</v>
          </cell>
          <cell r="D682">
            <v>33635</v>
          </cell>
          <cell r="E682" t="str">
            <v>EDC5</v>
          </cell>
          <cell r="F682">
            <v>16700110</v>
          </cell>
          <cell r="G682" t="str">
            <v>Telefonos celulares</v>
          </cell>
        </row>
        <row r="683">
          <cell r="A683" t="str">
            <v>Telefonos celulares</v>
          </cell>
          <cell r="B683" t="str">
            <v>ECC</v>
          </cell>
          <cell r="C683">
            <v>87000</v>
          </cell>
          <cell r="D683">
            <v>33635</v>
          </cell>
          <cell r="E683" t="str">
            <v>EDC5</v>
          </cell>
          <cell r="F683">
            <v>16700111</v>
          </cell>
          <cell r="G683" t="str">
            <v>Telefonos celulares</v>
          </cell>
        </row>
        <row r="684">
          <cell r="A684" t="str">
            <v>Telefonos celulares</v>
          </cell>
          <cell r="B684" t="str">
            <v>ECC</v>
          </cell>
          <cell r="C684">
            <v>87000</v>
          </cell>
          <cell r="D684">
            <v>33635</v>
          </cell>
          <cell r="E684" t="str">
            <v>EDC5</v>
          </cell>
          <cell r="F684">
            <v>16700112</v>
          </cell>
          <cell r="G684" t="str">
            <v>Telefonos celulares</v>
          </cell>
        </row>
        <row r="685">
          <cell r="A685" t="str">
            <v>Telefonos celulares</v>
          </cell>
          <cell r="B685" t="str">
            <v>ECC</v>
          </cell>
          <cell r="C685">
            <v>87000</v>
          </cell>
          <cell r="D685">
            <v>33635</v>
          </cell>
          <cell r="E685" t="str">
            <v>EDC5</v>
          </cell>
          <cell r="F685">
            <v>16700113</v>
          </cell>
          <cell r="G685" t="str">
            <v>Telefonos celulares</v>
          </cell>
        </row>
        <row r="686">
          <cell r="A686" t="str">
            <v>Telefonos celulares</v>
          </cell>
          <cell r="B686" t="str">
            <v>ECC</v>
          </cell>
          <cell r="C686">
            <v>87000</v>
          </cell>
          <cell r="D686">
            <v>33635</v>
          </cell>
          <cell r="E686" t="str">
            <v>EDC5</v>
          </cell>
          <cell r="F686">
            <v>16700114</v>
          </cell>
          <cell r="G686" t="str">
            <v>Telefonos celulares</v>
          </cell>
        </row>
        <row r="687">
          <cell r="A687" t="str">
            <v>Telefonos celulares</v>
          </cell>
          <cell r="B687" t="str">
            <v>ECC</v>
          </cell>
          <cell r="C687">
            <v>87000</v>
          </cell>
          <cell r="D687">
            <v>33635</v>
          </cell>
          <cell r="E687" t="str">
            <v>EDC5</v>
          </cell>
          <cell r="F687">
            <v>16700115</v>
          </cell>
          <cell r="G687" t="str">
            <v>Telefonos celulares</v>
          </cell>
        </row>
        <row r="688">
          <cell r="A688" t="str">
            <v xml:space="preserve">Teléfono  </v>
          </cell>
          <cell r="B688" t="str">
            <v>ECC</v>
          </cell>
          <cell r="C688">
            <v>20000</v>
          </cell>
          <cell r="D688">
            <v>20103</v>
          </cell>
          <cell r="E688" t="str">
            <v>EDC5</v>
          </cell>
          <cell r="F688">
            <v>16700116</v>
          </cell>
          <cell r="G688" t="str">
            <v xml:space="preserve">Teléfono  </v>
          </cell>
        </row>
        <row r="689">
          <cell r="A689" t="str">
            <v xml:space="preserve">Teléfono  </v>
          </cell>
          <cell r="B689" t="str">
            <v>ECC</v>
          </cell>
          <cell r="C689">
            <v>20000</v>
          </cell>
          <cell r="D689">
            <v>20103</v>
          </cell>
          <cell r="E689" t="str">
            <v>EDC5</v>
          </cell>
          <cell r="F689">
            <v>16700117</v>
          </cell>
          <cell r="G689" t="str">
            <v xml:space="preserve">Teléfono  </v>
          </cell>
        </row>
        <row r="690">
          <cell r="A690" t="str">
            <v xml:space="preserve">Teléfono  </v>
          </cell>
          <cell r="B690" t="str">
            <v>ECC</v>
          </cell>
          <cell r="C690">
            <v>20000</v>
          </cell>
          <cell r="D690">
            <v>20103</v>
          </cell>
          <cell r="E690" t="str">
            <v>EDC5</v>
          </cell>
          <cell r="F690">
            <v>16700118</v>
          </cell>
          <cell r="G690" t="str">
            <v xml:space="preserve">Teléfono  </v>
          </cell>
        </row>
        <row r="691">
          <cell r="A691" t="str">
            <v xml:space="preserve">Teléfono  </v>
          </cell>
          <cell r="B691" t="str">
            <v>ECC</v>
          </cell>
          <cell r="C691">
            <v>20000</v>
          </cell>
          <cell r="D691">
            <v>20103</v>
          </cell>
          <cell r="E691" t="str">
            <v>EDC5</v>
          </cell>
          <cell r="F691">
            <v>16700119</v>
          </cell>
          <cell r="G691" t="str">
            <v xml:space="preserve">Teléfono  </v>
          </cell>
        </row>
        <row r="692">
          <cell r="A692" t="str">
            <v xml:space="preserve">Teléfono  </v>
          </cell>
          <cell r="B692" t="str">
            <v>ECC</v>
          </cell>
          <cell r="C692">
            <v>20000</v>
          </cell>
          <cell r="D692">
            <v>20103</v>
          </cell>
          <cell r="E692" t="str">
            <v>EDC5</v>
          </cell>
          <cell r="F692">
            <v>16700120</v>
          </cell>
          <cell r="G692" t="str">
            <v xml:space="preserve">Teléfono  </v>
          </cell>
        </row>
        <row r="693">
          <cell r="A693" t="str">
            <v xml:space="preserve">Teléfono  </v>
          </cell>
          <cell r="B693" t="str">
            <v>ECC</v>
          </cell>
          <cell r="C693">
            <v>20000</v>
          </cell>
          <cell r="D693">
            <v>20103</v>
          </cell>
          <cell r="E693" t="str">
            <v>EDC5</v>
          </cell>
          <cell r="F693">
            <v>16700121</v>
          </cell>
          <cell r="G693" t="str">
            <v xml:space="preserve">Teléfono  </v>
          </cell>
        </row>
        <row r="694">
          <cell r="A694" t="str">
            <v xml:space="preserve">Teléfono  </v>
          </cell>
          <cell r="B694" t="str">
            <v>ECC</v>
          </cell>
          <cell r="C694">
            <v>20000</v>
          </cell>
          <cell r="D694">
            <v>20103</v>
          </cell>
          <cell r="E694" t="str">
            <v>EDC5</v>
          </cell>
          <cell r="F694">
            <v>16700122</v>
          </cell>
          <cell r="G694" t="str">
            <v xml:space="preserve">Teléfono  </v>
          </cell>
        </row>
        <row r="695">
          <cell r="A695" t="str">
            <v xml:space="preserve">Teléfono  </v>
          </cell>
          <cell r="B695" t="str">
            <v>ECC</v>
          </cell>
          <cell r="C695">
            <v>20000</v>
          </cell>
          <cell r="D695">
            <v>20103</v>
          </cell>
          <cell r="E695" t="str">
            <v>EDC5</v>
          </cell>
          <cell r="F695">
            <v>16700123</v>
          </cell>
          <cell r="G695" t="str">
            <v xml:space="preserve">Teléfono  </v>
          </cell>
        </row>
        <row r="696">
          <cell r="A696" t="str">
            <v xml:space="preserve">Teléfono  </v>
          </cell>
          <cell r="B696" t="str">
            <v>ECC</v>
          </cell>
          <cell r="C696">
            <v>20000</v>
          </cell>
          <cell r="D696">
            <v>20103</v>
          </cell>
          <cell r="E696" t="str">
            <v>EDC5</v>
          </cell>
          <cell r="F696">
            <v>16700124</v>
          </cell>
          <cell r="G696" t="str">
            <v xml:space="preserve">Teléfono  </v>
          </cell>
        </row>
        <row r="697">
          <cell r="A697" t="str">
            <v xml:space="preserve">Teléfono  </v>
          </cell>
          <cell r="B697" t="str">
            <v>ECC</v>
          </cell>
          <cell r="C697">
            <v>20000</v>
          </cell>
          <cell r="D697">
            <v>20103</v>
          </cell>
          <cell r="E697" t="str">
            <v>EDC5</v>
          </cell>
          <cell r="F697">
            <v>16700125</v>
          </cell>
          <cell r="G697" t="str">
            <v xml:space="preserve">Teléfono  </v>
          </cell>
        </row>
        <row r="698">
          <cell r="A698" t="str">
            <v xml:space="preserve">Teléfono  </v>
          </cell>
          <cell r="B698" t="str">
            <v>ECC</v>
          </cell>
          <cell r="C698">
            <v>20000</v>
          </cell>
          <cell r="D698">
            <v>20103</v>
          </cell>
          <cell r="E698" t="str">
            <v>EDC5</v>
          </cell>
          <cell r="F698">
            <v>16700126</v>
          </cell>
          <cell r="G698" t="str">
            <v xml:space="preserve">Teléfono  </v>
          </cell>
        </row>
        <row r="699">
          <cell r="A699" t="str">
            <v xml:space="preserve">Teléfono  </v>
          </cell>
          <cell r="B699" t="str">
            <v>ECC</v>
          </cell>
          <cell r="C699">
            <v>20000</v>
          </cell>
          <cell r="D699">
            <v>20103</v>
          </cell>
          <cell r="E699" t="str">
            <v>EDC5</v>
          </cell>
          <cell r="F699">
            <v>16700127</v>
          </cell>
          <cell r="G699" t="str">
            <v xml:space="preserve">Teléfono  </v>
          </cell>
        </row>
        <row r="700">
          <cell r="A700" t="str">
            <v>Fax Panasónic</v>
          </cell>
          <cell r="B700" t="str">
            <v>ECC</v>
          </cell>
          <cell r="C700">
            <v>250000</v>
          </cell>
          <cell r="D700">
            <v>251215</v>
          </cell>
          <cell r="E700" t="str">
            <v>EDC5</v>
          </cell>
          <cell r="F700">
            <v>16700128</v>
          </cell>
          <cell r="G700" t="str">
            <v>Fax Panasónic</v>
          </cell>
        </row>
        <row r="701">
          <cell r="A701" t="str">
            <v>Fax Panasónic-Panafax UF-V-60</v>
          </cell>
          <cell r="B701" t="str">
            <v>ECC</v>
          </cell>
          <cell r="C701">
            <v>250000</v>
          </cell>
          <cell r="D701">
            <v>251215</v>
          </cell>
          <cell r="E701" t="str">
            <v>EDC5</v>
          </cell>
          <cell r="F701">
            <v>16700129</v>
          </cell>
          <cell r="G701" t="str">
            <v>Fax Panasónic-Panafax UF-V-60</v>
          </cell>
        </row>
        <row r="702">
          <cell r="A702" t="str">
            <v>Rack de comunicaciones</v>
          </cell>
          <cell r="B702" t="str">
            <v>ECC</v>
          </cell>
          <cell r="C702">
            <v>350000</v>
          </cell>
          <cell r="D702">
            <v>351697</v>
          </cell>
          <cell r="E702" t="str">
            <v>EDC5</v>
          </cell>
          <cell r="F702">
            <v>16700131</v>
          </cell>
          <cell r="G702" t="str">
            <v>Rack de comunicaciones</v>
          </cell>
        </row>
        <row r="703">
          <cell r="A703" t="str">
            <v>Router</v>
          </cell>
          <cell r="B703" t="str">
            <v>ECC</v>
          </cell>
          <cell r="C703">
            <v>400000</v>
          </cell>
          <cell r="D703">
            <v>401934</v>
          </cell>
          <cell r="E703" t="str">
            <v>EDC5</v>
          </cell>
          <cell r="F703">
            <v>16700132</v>
          </cell>
          <cell r="G703" t="str">
            <v>Router</v>
          </cell>
        </row>
        <row r="704">
          <cell r="A704" t="str">
            <v>Telefono General Electric Digital Ref:29254GE2-A</v>
          </cell>
          <cell r="B704" t="str">
            <v>ECC</v>
          </cell>
          <cell r="C704">
            <v>44000</v>
          </cell>
          <cell r="D704">
            <v>42279</v>
          </cell>
          <cell r="E704" t="str">
            <v>EDC5</v>
          </cell>
          <cell r="F704">
            <v>16700133</v>
          </cell>
          <cell r="G704" t="str">
            <v>Telefono General Electric Digital Ref:29254GE2-A</v>
          </cell>
        </row>
        <row r="705">
          <cell r="A705" t="str">
            <v>Telefono General Electric Digital Ref:29254GE2-A</v>
          </cell>
          <cell r="B705" t="str">
            <v>ECC</v>
          </cell>
          <cell r="C705">
            <v>44000</v>
          </cell>
          <cell r="D705">
            <v>42279</v>
          </cell>
          <cell r="E705" t="str">
            <v>EDC5</v>
          </cell>
          <cell r="F705">
            <v>16700134</v>
          </cell>
          <cell r="G705" t="str">
            <v>Telefono General Electric Digital Ref:29254GE2-A</v>
          </cell>
        </row>
        <row r="706">
          <cell r="A706" t="str">
            <v>Housing Chasis (incluye ventilador y fuente)</v>
          </cell>
          <cell r="B706" t="str">
            <v>ECC</v>
          </cell>
          <cell r="C706">
            <v>2953576</v>
          </cell>
          <cell r="D706">
            <v>2134495</v>
          </cell>
          <cell r="E706" t="str">
            <v>EDC5</v>
          </cell>
          <cell r="F706">
            <v>16700135</v>
          </cell>
          <cell r="G706" t="str">
            <v>Housing Chasis (incluye ventilador y fuente)</v>
          </cell>
        </row>
        <row r="707">
          <cell r="A707" t="str">
            <v>Radio PRO 3100 VHF 25vatios</v>
          </cell>
          <cell r="B707" t="str">
            <v>ECC</v>
          </cell>
          <cell r="C707">
            <v>1244446</v>
          </cell>
          <cell r="D707">
            <v>899341</v>
          </cell>
          <cell r="E707" t="str">
            <v>EDC5</v>
          </cell>
          <cell r="F707">
            <v>16700136</v>
          </cell>
          <cell r="G707" t="str">
            <v>Radio PRO 3100 VHF 25vatios</v>
          </cell>
        </row>
        <row r="708">
          <cell r="A708" t="str">
            <v>Radio PRO 3100 VHF 25vatios</v>
          </cell>
          <cell r="B708" t="str">
            <v>ECC</v>
          </cell>
          <cell r="C708">
            <v>1244446</v>
          </cell>
          <cell r="D708">
            <v>899341</v>
          </cell>
          <cell r="E708" t="str">
            <v>EDC5</v>
          </cell>
          <cell r="F708">
            <v>16700137</v>
          </cell>
          <cell r="G708" t="str">
            <v>Radio PRO 3100 VHF 25vatios</v>
          </cell>
        </row>
        <row r="709">
          <cell r="A709" t="str">
            <v>Antena 4 dipolos</v>
          </cell>
          <cell r="B709" t="str">
            <v>ECC</v>
          </cell>
          <cell r="C709">
            <v>972711</v>
          </cell>
          <cell r="D709">
            <v>702953</v>
          </cell>
          <cell r="E709" t="str">
            <v>EDC5</v>
          </cell>
          <cell r="F709">
            <v>16700138</v>
          </cell>
          <cell r="G709" t="str">
            <v>Antena 4 dipolos</v>
          </cell>
        </row>
        <row r="710">
          <cell r="A710" t="str">
            <v>Duplexer marca wacom de cuatro cavidades</v>
          </cell>
          <cell r="B710" t="str">
            <v>ECC</v>
          </cell>
          <cell r="C710">
            <v>2685785</v>
          </cell>
          <cell r="D710">
            <v>1940970</v>
          </cell>
          <cell r="E710" t="str">
            <v>EDC5</v>
          </cell>
          <cell r="F710">
            <v>16700139</v>
          </cell>
          <cell r="G710" t="str">
            <v>Duplexer marca wacom de cuatro cavidades</v>
          </cell>
        </row>
        <row r="711">
          <cell r="A711" t="str">
            <v xml:space="preserve">Controlador de Grupos i20R </v>
          </cell>
          <cell r="B711" t="str">
            <v>ECC</v>
          </cell>
          <cell r="C711">
            <v>1791837</v>
          </cell>
          <cell r="D711">
            <v>1294934</v>
          </cell>
          <cell r="E711" t="str">
            <v>EDC5</v>
          </cell>
          <cell r="F711">
            <v>16700140</v>
          </cell>
          <cell r="G711" t="str">
            <v xml:space="preserve">Controlador de Grupos i20R </v>
          </cell>
        </row>
        <row r="712">
          <cell r="A712" t="str">
            <v>Radio Motorola Pro 5150, S/N: 672TCWJ938</v>
          </cell>
          <cell r="B712" t="str">
            <v>ECC</v>
          </cell>
          <cell r="C712">
            <v>1477825</v>
          </cell>
          <cell r="D712">
            <v>1067997</v>
          </cell>
          <cell r="E712" t="str">
            <v>EDC5</v>
          </cell>
          <cell r="F712">
            <v>16700141</v>
          </cell>
          <cell r="G712" t="str">
            <v>Radio Motorola Pro 5150, S/N: 672TCWJ938</v>
          </cell>
        </row>
        <row r="713">
          <cell r="A713" t="str">
            <v>Fax Panasonic KX-FT71LA-B</v>
          </cell>
          <cell r="B713" t="str">
            <v>ECC</v>
          </cell>
          <cell r="C713">
            <v>449000</v>
          </cell>
          <cell r="D713">
            <v>324483</v>
          </cell>
          <cell r="E713" t="str">
            <v>EDC5</v>
          </cell>
          <cell r="F713">
            <v>16700142</v>
          </cell>
          <cell r="G713" t="str">
            <v>Fax Panasonic KX-FT71LA-B</v>
          </cell>
        </row>
        <row r="714">
          <cell r="A714" t="str">
            <v>Fax Panasonic KX-FT71LA-B</v>
          </cell>
          <cell r="B714" t="str">
            <v>ECC</v>
          </cell>
          <cell r="C714">
            <v>449000</v>
          </cell>
          <cell r="D714">
            <v>324483</v>
          </cell>
          <cell r="E714" t="str">
            <v>EDC5</v>
          </cell>
          <cell r="F714">
            <v>16700143</v>
          </cell>
          <cell r="G714" t="str">
            <v>Fax Panasonic KX-FT71LA-B</v>
          </cell>
        </row>
        <row r="715">
          <cell r="A715" t="str">
            <v>Pacht panel 16 puertos</v>
          </cell>
          <cell r="B715" t="str">
            <v>ECC</v>
          </cell>
          <cell r="C715">
            <v>176400</v>
          </cell>
          <cell r="D715">
            <v>127484</v>
          </cell>
          <cell r="E715" t="str">
            <v>EDC5</v>
          </cell>
          <cell r="F715">
            <v>16700144</v>
          </cell>
          <cell r="G715" t="str">
            <v>Pacht panel 16 puertos</v>
          </cell>
        </row>
        <row r="716">
          <cell r="A716" t="str">
            <v>Rack 19"45.5 FT</v>
          </cell>
          <cell r="B716" t="str">
            <v>ECC</v>
          </cell>
          <cell r="C716">
            <v>346900</v>
          </cell>
          <cell r="D716">
            <v>250694</v>
          </cell>
          <cell r="E716" t="str">
            <v>EDC5</v>
          </cell>
          <cell r="F716">
            <v>16700145</v>
          </cell>
          <cell r="G716" t="str">
            <v>Rack 19"45.5 FT</v>
          </cell>
        </row>
        <row r="717">
          <cell r="A717" t="str">
            <v>Pacht Panel 16 puertos</v>
          </cell>
          <cell r="B717" t="str">
            <v>ECC</v>
          </cell>
          <cell r="C717">
            <v>130000</v>
          </cell>
          <cell r="D717">
            <v>93950</v>
          </cell>
          <cell r="E717" t="str">
            <v>EDC5</v>
          </cell>
          <cell r="F717">
            <v>16700146</v>
          </cell>
          <cell r="G717" t="str">
            <v>Pacht panel 16 puertos</v>
          </cell>
        </row>
        <row r="718">
          <cell r="A718" t="str">
            <v>Pacht Panel 16 puertos</v>
          </cell>
          <cell r="B718" t="str">
            <v>ECC</v>
          </cell>
          <cell r="C718">
            <v>130000</v>
          </cell>
          <cell r="D718">
            <v>93950</v>
          </cell>
          <cell r="E718" t="str">
            <v>EDC5</v>
          </cell>
          <cell r="F718">
            <v>16700147</v>
          </cell>
          <cell r="G718" t="str">
            <v>Pacht panel 16 puertos</v>
          </cell>
        </row>
        <row r="719">
          <cell r="A719" t="str">
            <v>Radio Motorola PRO 5150 S/N:672TDC0098, 672TDC0104, 672TDC0102,672TDC0115,672TDC0117</v>
          </cell>
          <cell r="B719" t="str">
            <v>ECC</v>
          </cell>
          <cell r="C719">
            <v>1474702</v>
          </cell>
          <cell r="D719">
            <v>1092601</v>
          </cell>
          <cell r="E719" t="str">
            <v>EDC5</v>
          </cell>
          <cell r="F719">
            <v>16700148</v>
          </cell>
          <cell r="G719" t="str">
            <v>Radio Motorola PRO 5150 S/N:672TDC0098, 672TDC0104, 672TDC0102,672TDC0115,672TDC0117</v>
          </cell>
        </row>
        <row r="720">
          <cell r="A720" t="str">
            <v>Radio Motorola PRO 5150 S/N:672TDC0098, 672TDC0104, 672TDC0102,672TDC0115,672TDC0117</v>
          </cell>
          <cell r="B720" t="str">
            <v>ECC</v>
          </cell>
          <cell r="C720">
            <v>1474702</v>
          </cell>
          <cell r="D720">
            <v>1092601</v>
          </cell>
          <cell r="E720" t="str">
            <v>EDC5</v>
          </cell>
          <cell r="F720">
            <v>16700149</v>
          </cell>
          <cell r="G720" t="str">
            <v>Radio Motorola PRO 5150 S/N:672TDC0098, 672TDC0104, 672TDC0102,672TDC0115,672TDC0117</v>
          </cell>
        </row>
        <row r="721">
          <cell r="A721" t="str">
            <v>Radio Motorola PRO 5150 S/N:672TDC0098, 672TDC0104, 672TDC0102,672TDC0115,672TDC0117</v>
          </cell>
          <cell r="B721" t="str">
            <v>ECC</v>
          </cell>
          <cell r="C721">
            <v>1474702</v>
          </cell>
          <cell r="D721">
            <v>1092601</v>
          </cell>
          <cell r="E721" t="str">
            <v>EDC5</v>
          </cell>
          <cell r="F721">
            <v>16700150</v>
          </cell>
          <cell r="G721" t="str">
            <v>Radio Motorola PRO 5150 S/N:672TDC0098, 672TDC0104, 672TDC0102,672TDC0115,672TDC0117</v>
          </cell>
        </row>
        <row r="722">
          <cell r="A722" t="str">
            <v>Radio Motorola PRO 5150 S/N:672TDC0098, 672TDC0104, 672TDC0102,672TDC0115,672TDC0117</v>
          </cell>
          <cell r="B722" t="str">
            <v>ECC</v>
          </cell>
          <cell r="C722">
            <v>1474702</v>
          </cell>
          <cell r="D722">
            <v>1092601</v>
          </cell>
          <cell r="E722" t="str">
            <v>EDC5</v>
          </cell>
          <cell r="F722">
            <v>16700151</v>
          </cell>
          <cell r="G722" t="str">
            <v>Radio Motorola PRO 5150 S/N:672TDC0098, 672TDC0104, 672TDC0102,672TDC0115,672TDC0117</v>
          </cell>
        </row>
        <row r="723">
          <cell r="A723" t="str">
            <v>Radio Motorola PRO 5150 S/N:672TDC0098, 672TDC0104, 672TDC0102,672TDC0115,672TDC0117</v>
          </cell>
          <cell r="B723" t="str">
            <v>ECC</v>
          </cell>
          <cell r="C723">
            <v>1474702</v>
          </cell>
          <cell r="D723">
            <v>1092601</v>
          </cell>
          <cell r="E723" t="str">
            <v>EDC5</v>
          </cell>
          <cell r="F723">
            <v>16700152</v>
          </cell>
          <cell r="G723" t="str">
            <v>Radio Motorola PRO 5150 S/N:672TDC0098, 672TDC0104, 672TDC0102,672TDC0115,672TDC0117</v>
          </cell>
        </row>
        <row r="724">
          <cell r="A724" t="str">
            <v>Teléfono Celular nokia 8280</v>
          </cell>
          <cell r="B724" t="str">
            <v>ECC</v>
          </cell>
          <cell r="C724">
            <v>91622</v>
          </cell>
          <cell r="D724">
            <v>5157</v>
          </cell>
          <cell r="E724" t="str">
            <v>EDC5</v>
          </cell>
          <cell r="F724">
            <v>16700153</v>
          </cell>
          <cell r="G724" t="str">
            <v>Teléfono Celular nokia 8280</v>
          </cell>
        </row>
        <row r="725">
          <cell r="A725" t="str">
            <v>Celular Nokia 8280. ESN 07204687349</v>
          </cell>
          <cell r="B725" t="str">
            <v>ECC</v>
          </cell>
          <cell r="C725">
            <v>181502</v>
          </cell>
          <cell r="D725">
            <v>38415</v>
          </cell>
          <cell r="E725" t="str">
            <v>EDC5</v>
          </cell>
          <cell r="F725">
            <v>16700154</v>
          </cell>
          <cell r="G725" t="str">
            <v>Celular Nokia 8280. ESN 07204687349</v>
          </cell>
        </row>
        <row r="726">
          <cell r="A726" t="str">
            <v>Central Telefónica y Teléfonos.Contrato # 0099-03</v>
          </cell>
          <cell r="B726" t="str">
            <v>ECC</v>
          </cell>
          <cell r="C726">
            <v>19096825</v>
          </cell>
          <cell r="D726">
            <v>16172981</v>
          </cell>
          <cell r="E726" t="str">
            <v>EDC5</v>
          </cell>
          <cell r="F726">
            <v>16700155</v>
          </cell>
          <cell r="G726" t="str">
            <v>Central Telefónica y Teléfonos.Contrato # 0099-03</v>
          </cell>
        </row>
        <row r="727">
          <cell r="A727" t="str">
            <v xml:space="preserve">Switch 3com 4226T 24 </v>
          </cell>
          <cell r="B727" t="str">
            <v>ECC</v>
          </cell>
          <cell r="C727">
            <v>2729149</v>
          </cell>
          <cell r="D727">
            <v>1554100</v>
          </cell>
          <cell r="E727" t="str">
            <v>ECM5</v>
          </cell>
          <cell r="F727">
            <v>16700156</v>
          </cell>
          <cell r="G727" t="str">
            <v xml:space="preserve">Switch 3com 4226T 24 </v>
          </cell>
        </row>
        <row r="728">
          <cell r="A728" t="str">
            <v xml:space="preserve">Switch 3com 4226T 24 </v>
          </cell>
          <cell r="B728" t="str">
            <v>ECC</v>
          </cell>
          <cell r="C728">
            <v>2729149</v>
          </cell>
          <cell r="D728">
            <v>1554100</v>
          </cell>
          <cell r="E728" t="str">
            <v>ECM5</v>
          </cell>
          <cell r="F728">
            <v>16700157</v>
          </cell>
          <cell r="G728" t="str">
            <v xml:space="preserve">Switch 3com 4226T 24 </v>
          </cell>
        </row>
        <row r="729">
          <cell r="A729" t="str">
            <v>Unidad CD writer externo backpack</v>
          </cell>
          <cell r="B729" t="str">
            <v>ECC</v>
          </cell>
          <cell r="C729">
            <v>812349</v>
          </cell>
          <cell r="D729">
            <v>505071</v>
          </cell>
          <cell r="E729" t="str">
            <v>ECM5</v>
          </cell>
          <cell r="F729">
            <v>16700158</v>
          </cell>
          <cell r="G729" t="str">
            <v>Unidad CD writer externo backpack</v>
          </cell>
        </row>
        <row r="730">
          <cell r="A730" t="str">
            <v>Modem US robotics externo con cable</v>
          </cell>
          <cell r="B730" t="str">
            <v>ECC</v>
          </cell>
          <cell r="C730">
            <v>364085</v>
          </cell>
          <cell r="D730">
            <v>226369</v>
          </cell>
          <cell r="E730" t="str">
            <v>ECM5</v>
          </cell>
          <cell r="F730">
            <v>16700159</v>
          </cell>
          <cell r="G730" t="str">
            <v>Modem US robotics externo con cable</v>
          </cell>
        </row>
        <row r="731">
          <cell r="A731" t="str">
            <v>Unidad tape backup HP 20/40 con tarjeta adaptec y cable</v>
          </cell>
          <cell r="B731" t="str">
            <v>ECC</v>
          </cell>
          <cell r="C731">
            <v>4250390</v>
          </cell>
          <cell r="D731">
            <v>3087198</v>
          </cell>
          <cell r="E731" t="str">
            <v>ECM5</v>
          </cell>
          <cell r="F731">
            <v>16700160</v>
          </cell>
          <cell r="G731" t="str">
            <v>Unidad tape backup HP 20/40 con tarjeta adaptec y cable</v>
          </cell>
        </row>
        <row r="732">
          <cell r="A732" t="str">
            <v>Impresora EPSON LX 300</v>
          </cell>
          <cell r="B732" t="str">
            <v>ECC</v>
          </cell>
          <cell r="C732">
            <v>650000</v>
          </cell>
          <cell r="D732">
            <v>523108</v>
          </cell>
          <cell r="E732" t="str">
            <v>ECM5</v>
          </cell>
          <cell r="F732">
            <v>16700161</v>
          </cell>
          <cell r="G732" t="str">
            <v>Impresora Epson LX 300</v>
          </cell>
        </row>
        <row r="733">
          <cell r="A733" t="str">
            <v>Teléfono celular Bellsouth 1125</v>
          </cell>
          <cell r="B733" t="str">
            <v>ECC</v>
          </cell>
          <cell r="C733">
            <v>118735</v>
          </cell>
          <cell r="D733">
            <v>59749</v>
          </cell>
          <cell r="E733" t="str">
            <v>EDC5</v>
          </cell>
          <cell r="F733">
            <v>16700162</v>
          </cell>
          <cell r="G733" t="str">
            <v>Teléfono celular Bellsouth 1125</v>
          </cell>
        </row>
        <row r="734">
          <cell r="A734" t="str">
            <v>Impresora EPSON LX 300</v>
          </cell>
          <cell r="B734" t="str">
            <v>ECC</v>
          </cell>
          <cell r="C734">
            <v>720000</v>
          </cell>
          <cell r="D734">
            <v>620139</v>
          </cell>
          <cell r="E734" t="str">
            <v>ECM5</v>
          </cell>
          <cell r="F734">
            <v>16700163</v>
          </cell>
          <cell r="G734" t="str">
            <v>Impresora Epson LX 300</v>
          </cell>
        </row>
        <row r="735">
          <cell r="A735" t="str">
            <v>Portatil Toshiba A10-SP100</v>
          </cell>
          <cell r="B735" t="str">
            <v>ECC</v>
          </cell>
          <cell r="C735">
            <v>4444213</v>
          </cell>
          <cell r="D735">
            <v>3827807</v>
          </cell>
          <cell r="E735" t="str">
            <v>ECM7AC</v>
          </cell>
          <cell r="F735">
            <v>16700164</v>
          </cell>
          <cell r="G735" t="e">
            <v>#N/A</v>
          </cell>
        </row>
        <row r="736">
          <cell r="A736" t="str">
            <v>Computador HP EVO D220</v>
          </cell>
          <cell r="B736" t="str">
            <v>ECC</v>
          </cell>
          <cell r="C736">
            <v>2825360</v>
          </cell>
          <cell r="D736">
            <v>2433487</v>
          </cell>
          <cell r="E736" t="str">
            <v>ECM7AC</v>
          </cell>
          <cell r="F736">
            <v>16700165</v>
          </cell>
          <cell r="G736" t="e">
            <v>#N/A</v>
          </cell>
        </row>
        <row r="737">
          <cell r="A737" t="str">
            <v>Portatil Toshiba A40-SP151</v>
          </cell>
          <cell r="B737" t="str">
            <v>ECC</v>
          </cell>
          <cell r="C737">
            <v>5737126</v>
          </cell>
          <cell r="D737">
            <v>5091825</v>
          </cell>
          <cell r="E737" t="str">
            <v>ECM7AC</v>
          </cell>
          <cell r="F737">
            <v>16700166</v>
          </cell>
          <cell r="G737" t="e">
            <v>#N/A</v>
          </cell>
        </row>
        <row r="738">
          <cell r="A738" t="str">
            <v>Computador HP EVO D220</v>
          </cell>
          <cell r="B738" t="str">
            <v>ECC</v>
          </cell>
          <cell r="C738">
            <v>2024634</v>
          </cell>
          <cell r="D738">
            <v>1861481</v>
          </cell>
          <cell r="E738" t="str">
            <v>ECM5</v>
          </cell>
          <cell r="F738">
            <v>16700167</v>
          </cell>
          <cell r="G738" t="e">
            <v>#N/A</v>
          </cell>
        </row>
        <row r="739">
          <cell r="A739" t="str">
            <v>Impresora Laser Hp 1010</v>
          </cell>
          <cell r="B739" t="str">
            <v>ECC</v>
          </cell>
          <cell r="C739">
            <v>540000</v>
          </cell>
          <cell r="D739">
            <v>533226</v>
          </cell>
          <cell r="E739" t="str">
            <v>ECM5</v>
          </cell>
          <cell r="F739">
            <v>16700168</v>
          </cell>
          <cell r="G739" t="e">
            <v>#N/A</v>
          </cell>
        </row>
        <row r="740">
          <cell r="A740" t="str">
            <v>Motocicleta DT 125 DS serial:5</v>
          </cell>
          <cell r="B740" t="str">
            <v>ETT</v>
          </cell>
          <cell r="C740">
            <v>6547107</v>
          </cell>
          <cell r="D740">
            <v>5661186</v>
          </cell>
          <cell r="E740" t="str">
            <v>EDTR7AC</v>
          </cell>
          <cell r="F740">
            <v>16750001</v>
          </cell>
          <cell r="G740" t="str">
            <v>Motocicleta DT 125 DS serial:5</v>
          </cell>
        </row>
        <row r="741">
          <cell r="A741" t="str">
            <v>Sistema puente Grua con  Monorriel de 7mts,carro con mecanismo de traslación manual,polipasto de cadena y travesaño de carga de 2 toneladas de capacidad</v>
          </cell>
          <cell r="B741" t="str">
            <v>ETT</v>
          </cell>
          <cell r="C741">
            <v>6500000</v>
          </cell>
          <cell r="D741">
            <v>5872129</v>
          </cell>
          <cell r="E741" t="str">
            <v>EDEL7</v>
          </cell>
          <cell r="F741">
            <v>16750002</v>
          </cell>
          <cell r="G741" t="str">
            <v>Sistema puente Grua con  Monorriel de 7mts,carro con mecanismo de traslación manual,polipasto de cadena y travesaño de carga de 2 toneladas de capacidad</v>
          </cell>
        </row>
        <row r="742">
          <cell r="A742" t="str">
            <v>Garrucha 3 TN 1.5 MT</v>
          </cell>
          <cell r="B742" t="str">
            <v>ETT</v>
          </cell>
          <cell r="C742">
            <v>1070460</v>
          </cell>
          <cell r="D742">
            <v>939919</v>
          </cell>
          <cell r="E742" t="str">
            <v>EDEL7</v>
          </cell>
          <cell r="F742">
            <v>16750003</v>
          </cell>
          <cell r="G742" t="str">
            <v>Garrucha 3 TN 1.5 MT</v>
          </cell>
        </row>
        <row r="743">
          <cell r="A743" t="str">
            <v>Perfil en Acero a 36.270 6mts</v>
          </cell>
          <cell r="B743" t="str">
            <v>ETT</v>
          </cell>
          <cell r="C743">
            <v>620600</v>
          </cell>
          <cell r="D743">
            <v>551476</v>
          </cell>
          <cell r="E743" t="str">
            <v>EDEL7</v>
          </cell>
          <cell r="F743">
            <v>16750004</v>
          </cell>
          <cell r="G743" t="str">
            <v>Perfil en Acero a 36.270 6mts</v>
          </cell>
        </row>
        <row r="744">
          <cell r="A744" t="str">
            <v>Motocicleta DT 125 DS</v>
          </cell>
          <cell r="B744" t="str">
            <v>ETT</v>
          </cell>
          <cell r="C744">
            <v>7039900</v>
          </cell>
          <cell r="D744">
            <v>6825652</v>
          </cell>
          <cell r="E744" t="str">
            <v>EDTR7AC</v>
          </cell>
          <cell r="F744">
            <v>16750005</v>
          </cell>
          <cell r="G744" t="e">
            <v>#N/A</v>
          </cell>
        </row>
        <row r="745">
          <cell r="D745">
            <v>-1136800</v>
          </cell>
        </row>
        <row r="746">
          <cell r="C746">
            <v>-4399999</v>
          </cell>
        </row>
        <row r="747">
          <cell r="C747">
            <v>943782006</v>
          </cell>
          <cell r="D747">
            <v>962226331</v>
          </cell>
        </row>
        <row r="748">
          <cell r="C748">
            <v>-4400000</v>
          </cell>
          <cell r="D748">
            <v>1195802192</v>
          </cell>
        </row>
        <row r="749">
          <cell r="D749">
            <v>118852016</v>
          </cell>
        </row>
        <row r="750">
          <cell r="D750">
            <v>14548039</v>
          </cell>
        </row>
        <row r="751">
          <cell r="D751">
            <v>69684402</v>
          </cell>
        </row>
        <row r="752">
          <cell r="D752">
            <v>53641931</v>
          </cell>
        </row>
        <row r="753">
          <cell r="D753">
            <v>3394716</v>
          </cell>
        </row>
        <row r="754">
          <cell r="D754">
            <v>-12500918</v>
          </cell>
        </row>
        <row r="755">
          <cell r="D755">
            <v>948182006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OI 09"/>
      <sheetName val="RC-GC-022"/>
      <sheetName val="General"/>
      <sheetName val="Consultoria"/>
      <sheetName val="INDICE"/>
      <sheetName val="EB5Y6"/>
      <sheetName val="C.REVICAM"/>
      <sheetName val="REVI C15"/>
      <sheetName val="OPGEN 56"/>
      <sheetName val="OPTEB 56"/>
      <sheetName val="REPO MULTI"/>
      <sheetName val="EQ.RES.EB3"/>
      <sheetName val="CONTRU EB6"/>
      <sheetName val="L INPULSIÓN"/>
      <sheetName val="SUMI"/>
      <sheetName val="PLUVIAL"/>
      <sheetName val="C15 1517"/>
      <sheetName val="C15 12C15"/>
      <sheetName val="SAN 2MARZO"/>
      <sheetName val="Kra7 18-21"/>
      <sheetName val="Detras SAO"/>
      <sheetName val="DIVIDIVI"/>
      <sheetName val="COL 31 OSTUBRE"/>
      <sheetName val="SAN JUDAS"/>
      <sheetName val="31 OCTUBRE"/>
      <sheetName val="VFATIMA(2)"/>
      <sheetName val="VFATIMA1"/>
      <sheetName val="CUELLAR"/>
      <sheetName val="C15 78"/>
      <sheetName val="K15 1014A"/>
      <sheetName val="C11 1015"/>
      <sheetName val="C12 1C6"/>
      <sheetName val="K8 1415"/>
      <sheetName val="K7 1214A"/>
      <sheetName val="C12 K710"/>
      <sheetName val="LA 14A"/>
      <sheetName val="C7 K47"/>
      <sheetName val="C7 K715"/>
      <sheetName val="K1C 2-4"/>
      <sheetName val="C1011 K35"/>
      <sheetName val="K2 C79"/>
      <sheetName val="C9 K23"/>
      <sheetName val="T 395"/>
      <sheetName val="C7 IBIC"/>
      <sheetName val="C57 K12"/>
      <sheetName val="C3 BIS"/>
      <sheetName val="C4 K7"/>
      <sheetName val="76 Y 77"/>
      <sheetName val="C5 K 9Y11"/>
      <sheetName val="ARRIBA (2)"/>
      <sheetName val="C 5 8-9"/>
      <sheetName val="ARRIBA (1A)"/>
      <sheetName val="K45 C13"/>
      <sheetName val="VILLA SHARIN"/>
      <sheetName val="TUNAS"/>
      <sheetName val="ABAJOAL"/>
    </sheetNames>
    <sheetDataSet>
      <sheetData sheetId="0" refreshError="1"/>
      <sheetData sheetId="1" refreshError="1"/>
      <sheetData sheetId="2" refreshError="1">
        <row r="5">
          <cell r="A5">
            <v>1000</v>
          </cell>
        </row>
        <row r="6">
          <cell r="A6">
            <v>1001</v>
          </cell>
        </row>
        <row r="7">
          <cell r="A7">
            <v>1002</v>
          </cell>
        </row>
        <row r="8">
          <cell r="A8">
            <v>1003</v>
          </cell>
        </row>
        <row r="9">
          <cell r="A9">
            <v>1004</v>
          </cell>
        </row>
        <row r="10">
          <cell r="A10">
            <v>1005</v>
          </cell>
        </row>
        <row r="11">
          <cell r="A11">
            <v>1006</v>
          </cell>
        </row>
        <row r="13">
          <cell r="A13">
            <v>1100</v>
          </cell>
        </row>
        <row r="14">
          <cell r="A14">
            <v>1101</v>
          </cell>
        </row>
        <row r="15">
          <cell r="A15">
            <v>1102</v>
          </cell>
        </row>
        <row r="16">
          <cell r="A16">
            <v>1103</v>
          </cell>
        </row>
        <row r="17">
          <cell r="A17">
            <v>1104</v>
          </cell>
        </row>
        <row r="18">
          <cell r="A18">
            <v>1105</v>
          </cell>
        </row>
        <row r="19">
          <cell r="A19">
            <v>1106</v>
          </cell>
        </row>
        <row r="20">
          <cell r="A20">
            <v>1107</v>
          </cell>
        </row>
        <row r="21">
          <cell r="A21">
            <v>1108</v>
          </cell>
        </row>
        <row r="22">
          <cell r="A22">
            <v>1109</v>
          </cell>
        </row>
        <row r="23">
          <cell r="A23">
            <v>1110</v>
          </cell>
        </row>
        <row r="26">
          <cell r="A26">
            <v>2000</v>
          </cell>
        </row>
        <row r="27">
          <cell r="A27">
            <v>2001</v>
          </cell>
        </row>
        <row r="28">
          <cell r="A28">
            <v>2002</v>
          </cell>
        </row>
        <row r="29">
          <cell r="A29">
            <v>2003</v>
          </cell>
        </row>
        <row r="30">
          <cell r="A30">
            <v>2300</v>
          </cell>
        </row>
        <row r="31">
          <cell r="A31">
            <v>2301</v>
          </cell>
        </row>
        <row r="32">
          <cell r="A32">
            <v>2302</v>
          </cell>
        </row>
        <row r="33">
          <cell r="A33">
            <v>2303</v>
          </cell>
        </row>
        <row r="34">
          <cell r="A34">
            <v>2304</v>
          </cell>
        </row>
        <row r="35">
          <cell r="A35">
            <v>2305</v>
          </cell>
        </row>
        <row r="36">
          <cell r="A36">
            <v>2400</v>
          </cell>
        </row>
        <row r="37">
          <cell r="A37">
            <v>2401</v>
          </cell>
        </row>
        <row r="40">
          <cell r="A40">
            <v>3000</v>
          </cell>
        </row>
        <row r="41">
          <cell r="A41">
            <v>3001</v>
          </cell>
        </row>
        <row r="42">
          <cell r="A42">
            <v>3002</v>
          </cell>
        </row>
        <row r="43">
          <cell r="A43">
            <v>3003</v>
          </cell>
        </row>
        <row r="44">
          <cell r="A44">
            <v>3004</v>
          </cell>
        </row>
        <row r="45">
          <cell r="A45">
            <v>3005</v>
          </cell>
        </row>
        <row r="46">
          <cell r="A46">
            <v>3006</v>
          </cell>
        </row>
        <row r="47">
          <cell r="A47">
            <v>3007</v>
          </cell>
        </row>
        <row r="48">
          <cell r="A48">
            <v>3008</v>
          </cell>
        </row>
        <row r="49">
          <cell r="A49">
            <v>3009</v>
          </cell>
        </row>
        <row r="50">
          <cell r="A50">
            <v>3010</v>
          </cell>
        </row>
        <row r="51">
          <cell r="A51">
            <v>3011</v>
          </cell>
        </row>
        <row r="52">
          <cell r="A52">
            <v>3012</v>
          </cell>
        </row>
        <row r="53">
          <cell r="A53">
            <v>3013</v>
          </cell>
        </row>
        <row r="54">
          <cell r="A54">
            <v>3014</v>
          </cell>
        </row>
        <row r="59">
          <cell r="A59">
            <v>3015</v>
          </cell>
        </row>
        <row r="60">
          <cell r="A60">
            <v>3016</v>
          </cell>
        </row>
        <row r="61">
          <cell r="A61">
            <v>3017</v>
          </cell>
        </row>
        <row r="62">
          <cell r="A62">
            <v>3018</v>
          </cell>
        </row>
        <row r="63">
          <cell r="A63">
            <v>3019</v>
          </cell>
        </row>
        <row r="64">
          <cell r="A64">
            <v>3020</v>
          </cell>
        </row>
        <row r="65">
          <cell r="A65">
            <v>3021</v>
          </cell>
        </row>
        <row r="66">
          <cell r="A66">
            <v>3022</v>
          </cell>
        </row>
        <row r="67">
          <cell r="A67">
            <v>3023</v>
          </cell>
        </row>
        <row r="68">
          <cell r="A68">
            <v>3024</v>
          </cell>
        </row>
        <row r="69">
          <cell r="A69">
            <v>3025</v>
          </cell>
        </row>
        <row r="70">
          <cell r="A70">
            <v>3026</v>
          </cell>
        </row>
        <row r="71">
          <cell r="A71">
            <v>3027</v>
          </cell>
        </row>
        <row r="72">
          <cell r="A72">
            <v>3028</v>
          </cell>
        </row>
        <row r="73">
          <cell r="A73">
            <v>3029</v>
          </cell>
        </row>
        <row r="74">
          <cell r="A74">
            <v>3030</v>
          </cell>
        </row>
        <row r="75">
          <cell r="A75">
            <v>3031</v>
          </cell>
        </row>
        <row r="76">
          <cell r="A76">
            <v>3032</v>
          </cell>
        </row>
        <row r="77">
          <cell r="A77">
            <v>3033</v>
          </cell>
        </row>
        <row r="78">
          <cell r="A78">
            <v>3034</v>
          </cell>
        </row>
        <row r="79">
          <cell r="A79">
            <v>3035</v>
          </cell>
        </row>
        <row r="80">
          <cell r="A80">
            <v>3036</v>
          </cell>
        </row>
        <row r="81">
          <cell r="A81">
            <v>3037</v>
          </cell>
        </row>
        <row r="82">
          <cell r="A82">
            <v>3038</v>
          </cell>
        </row>
        <row r="83">
          <cell r="A83">
            <v>3039</v>
          </cell>
        </row>
        <row r="84">
          <cell r="A84">
            <v>3040</v>
          </cell>
        </row>
        <row r="85">
          <cell r="A85">
            <v>3041</v>
          </cell>
        </row>
        <row r="86">
          <cell r="A86">
            <v>3042</v>
          </cell>
        </row>
        <row r="87">
          <cell r="A87">
            <v>3043</v>
          </cell>
        </row>
        <row r="88">
          <cell r="A88">
            <v>3044</v>
          </cell>
        </row>
        <row r="89">
          <cell r="A89">
            <v>3045</v>
          </cell>
        </row>
        <row r="90">
          <cell r="A90">
            <v>3046</v>
          </cell>
        </row>
        <row r="91">
          <cell r="A91">
            <v>3047</v>
          </cell>
        </row>
        <row r="92">
          <cell r="A92">
            <v>3048</v>
          </cell>
        </row>
        <row r="93">
          <cell r="A93">
            <v>3049</v>
          </cell>
        </row>
        <row r="94">
          <cell r="A94">
            <v>3050</v>
          </cell>
        </row>
        <row r="95">
          <cell r="A95">
            <v>3051</v>
          </cell>
        </row>
        <row r="96">
          <cell r="A96">
            <v>3052</v>
          </cell>
        </row>
        <row r="97">
          <cell r="A97">
            <v>3053</v>
          </cell>
        </row>
        <row r="98">
          <cell r="A98">
            <v>3054</v>
          </cell>
        </row>
        <row r="99">
          <cell r="A99">
            <v>3055</v>
          </cell>
        </row>
        <row r="100">
          <cell r="A100">
            <v>3056</v>
          </cell>
        </row>
        <row r="101">
          <cell r="A101">
            <v>3057</v>
          </cell>
        </row>
        <row r="102">
          <cell r="A102">
            <v>3058</v>
          </cell>
        </row>
        <row r="103">
          <cell r="A103">
            <v>3059</v>
          </cell>
        </row>
        <row r="104">
          <cell r="A104">
            <v>3060</v>
          </cell>
        </row>
        <row r="105">
          <cell r="A105">
            <v>3061</v>
          </cell>
        </row>
        <row r="106">
          <cell r="A106">
            <v>3062</v>
          </cell>
        </row>
        <row r="107">
          <cell r="A107">
            <v>3063</v>
          </cell>
        </row>
        <row r="108">
          <cell r="A108">
            <v>3064</v>
          </cell>
        </row>
        <row r="109">
          <cell r="A109">
            <v>3065</v>
          </cell>
        </row>
        <row r="110">
          <cell r="A110">
            <v>3066</v>
          </cell>
        </row>
        <row r="111">
          <cell r="A111">
            <v>3067</v>
          </cell>
        </row>
        <row r="112">
          <cell r="A112">
            <v>3068</v>
          </cell>
        </row>
        <row r="113">
          <cell r="A113">
            <v>3069</v>
          </cell>
        </row>
        <row r="114">
          <cell r="A114">
            <v>3070</v>
          </cell>
        </row>
        <row r="115">
          <cell r="A115">
            <v>3071</v>
          </cell>
        </row>
        <row r="116">
          <cell r="A116">
            <v>3072</v>
          </cell>
        </row>
        <row r="117">
          <cell r="A117">
            <v>3073</v>
          </cell>
        </row>
        <row r="119">
          <cell r="A119">
            <v>3100</v>
          </cell>
        </row>
        <row r="120">
          <cell r="A120">
            <v>3101</v>
          </cell>
        </row>
        <row r="121">
          <cell r="A121">
            <v>3102</v>
          </cell>
        </row>
        <row r="122">
          <cell r="A122">
            <v>3103</v>
          </cell>
        </row>
        <row r="123">
          <cell r="A123">
            <v>3104</v>
          </cell>
        </row>
        <row r="124">
          <cell r="A124">
            <v>3105</v>
          </cell>
        </row>
        <row r="125">
          <cell r="A125">
            <v>3106</v>
          </cell>
        </row>
        <row r="126">
          <cell r="A126">
            <v>3107</v>
          </cell>
        </row>
        <row r="127">
          <cell r="A127">
            <v>3108</v>
          </cell>
        </row>
        <row r="128">
          <cell r="A128">
            <v>3109</v>
          </cell>
        </row>
        <row r="129">
          <cell r="A129">
            <v>3110</v>
          </cell>
        </row>
        <row r="130">
          <cell r="A130">
            <v>3111</v>
          </cell>
        </row>
        <row r="131">
          <cell r="A131">
            <v>3112</v>
          </cell>
        </row>
        <row r="132">
          <cell r="A132">
            <v>3113</v>
          </cell>
        </row>
        <row r="133">
          <cell r="A133">
            <v>3114</v>
          </cell>
        </row>
        <row r="134">
          <cell r="A134">
            <v>3115</v>
          </cell>
        </row>
        <row r="135">
          <cell r="A135">
            <v>3116</v>
          </cell>
        </row>
        <row r="136">
          <cell r="A136">
            <v>3117</v>
          </cell>
        </row>
        <row r="137">
          <cell r="A137">
            <v>3118</v>
          </cell>
        </row>
        <row r="138">
          <cell r="A138">
            <v>3119</v>
          </cell>
        </row>
        <row r="139">
          <cell r="A139">
            <v>3120</v>
          </cell>
        </row>
        <row r="140">
          <cell r="A140">
            <v>3121</v>
          </cell>
        </row>
        <row r="141">
          <cell r="A141">
            <v>3122</v>
          </cell>
        </row>
        <row r="142">
          <cell r="A142">
            <v>3123</v>
          </cell>
        </row>
        <row r="143">
          <cell r="A143">
            <v>3124</v>
          </cell>
        </row>
        <row r="144">
          <cell r="A144">
            <v>3125</v>
          </cell>
        </row>
        <row r="145">
          <cell r="A145">
            <v>3126</v>
          </cell>
        </row>
        <row r="146">
          <cell r="A146">
            <v>3127</v>
          </cell>
        </row>
        <row r="147">
          <cell r="A147">
            <v>3128</v>
          </cell>
        </row>
        <row r="148">
          <cell r="A148">
            <v>3129</v>
          </cell>
        </row>
        <row r="149">
          <cell r="A149">
            <v>3130</v>
          </cell>
        </row>
        <row r="150">
          <cell r="A150">
            <v>3131</v>
          </cell>
        </row>
        <row r="151">
          <cell r="A151">
            <v>3132</v>
          </cell>
        </row>
        <row r="152">
          <cell r="A152">
            <v>3133</v>
          </cell>
        </row>
        <row r="153">
          <cell r="A153">
            <v>3134</v>
          </cell>
        </row>
        <row r="154">
          <cell r="A154">
            <v>3135</v>
          </cell>
        </row>
        <row r="155">
          <cell r="A155">
            <v>3136</v>
          </cell>
        </row>
        <row r="156">
          <cell r="A156">
            <v>3137</v>
          </cell>
        </row>
        <row r="157">
          <cell r="A157">
            <v>3138</v>
          </cell>
        </row>
        <row r="158">
          <cell r="A158">
            <v>3139</v>
          </cell>
        </row>
        <row r="159">
          <cell r="A159">
            <v>3140</v>
          </cell>
        </row>
        <row r="160">
          <cell r="A160">
            <v>3141</v>
          </cell>
        </row>
        <row r="161">
          <cell r="A161">
            <v>3142</v>
          </cell>
        </row>
        <row r="162">
          <cell r="A162">
            <v>3143</v>
          </cell>
        </row>
        <row r="163">
          <cell r="A163">
            <v>3144</v>
          </cell>
        </row>
        <row r="164">
          <cell r="A164">
            <v>3145</v>
          </cell>
        </row>
        <row r="165">
          <cell r="A165">
            <v>3146</v>
          </cell>
        </row>
        <row r="166">
          <cell r="A166">
            <v>3147</v>
          </cell>
        </row>
        <row r="167">
          <cell r="A167">
            <v>3148</v>
          </cell>
        </row>
        <row r="168">
          <cell r="A168">
            <v>3149</v>
          </cell>
        </row>
        <row r="169">
          <cell r="A169">
            <v>3150</v>
          </cell>
        </row>
        <row r="170">
          <cell r="A170">
            <v>3151</v>
          </cell>
        </row>
        <row r="171">
          <cell r="A171">
            <v>3152</v>
          </cell>
        </row>
        <row r="172">
          <cell r="A172">
            <v>3153</v>
          </cell>
        </row>
        <row r="173">
          <cell r="A173">
            <v>3154</v>
          </cell>
        </row>
        <row r="174">
          <cell r="A174">
            <v>3155</v>
          </cell>
        </row>
        <row r="175">
          <cell r="A175">
            <v>3156</v>
          </cell>
        </row>
        <row r="176">
          <cell r="A176">
            <v>3157</v>
          </cell>
        </row>
        <row r="177">
          <cell r="A177">
            <v>3158</v>
          </cell>
        </row>
        <row r="178">
          <cell r="A178">
            <v>3159</v>
          </cell>
        </row>
        <row r="179">
          <cell r="A179">
            <v>3160</v>
          </cell>
        </row>
        <row r="180">
          <cell r="A180">
            <v>3161</v>
          </cell>
        </row>
        <row r="181">
          <cell r="A181">
            <v>3162</v>
          </cell>
        </row>
        <row r="182">
          <cell r="A182">
            <v>3163</v>
          </cell>
        </row>
        <row r="183">
          <cell r="A183">
            <v>3164</v>
          </cell>
        </row>
        <row r="184">
          <cell r="A184">
            <v>3165</v>
          </cell>
        </row>
        <row r="185">
          <cell r="A185">
            <v>3166</v>
          </cell>
        </row>
        <row r="186">
          <cell r="A186">
            <v>3167</v>
          </cell>
        </row>
        <row r="187">
          <cell r="A187">
            <v>3168</v>
          </cell>
        </row>
        <row r="188">
          <cell r="A188">
            <v>3169</v>
          </cell>
        </row>
        <row r="191">
          <cell r="A191">
            <v>3171</v>
          </cell>
        </row>
        <row r="192">
          <cell r="A192">
            <v>3172</v>
          </cell>
        </row>
        <row r="193">
          <cell r="A193">
            <v>3173</v>
          </cell>
        </row>
        <row r="194">
          <cell r="A194">
            <v>3174</v>
          </cell>
        </row>
        <row r="195">
          <cell r="A195">
            <v>3175</v>
          </cell>
        </row>
        <row r="196">
          <cell r="A196">
            <v>3176</v>
          </cell>
        </row>
        <row r="197">
          <cell r="A197">
            <v>3177</v>
          </cell>
        </row>
        <row r="198">
          <cell r="A198">
            <v>3178</v>
          </cell>
        </row>
        <row r="199">
          <cell r="A199">
            <v>3179</v>
          </cell>
        </row>
        <row r="200">
          <cell r="A200">
            <v>3180</v>
          </cell>
        </row>
        <row r="201">
          <cell r="A201">
            <v>3181</v>
          </cell>
        </row>
        <row r="202">
          <cell r="A202">
            <v>3182</v>
          </cell>
        </row>
        <row r="203">
          <cell r="A203">
            <v>3183</v>
          </cell>
        </row>
        <row r="204">
          <cell r="A204">
            <v>3184</v>
          </cell>
        </row>
        <row r="205">
          <cell r="A205">
            <v>3185</v>
          </cell>
        </row>
        <row r="206">
          <cell r="A206">
            <v>3186</v>
          </cell>
        </row>
        <row r="207">
          <cell r="A207">
            <v>3187</v>
          </cell>
        </row>
        <row r="208">
          <cell r="A208">
            <v>3188</v>
          </cell>
        </row>
        <row r="209">
          <cell r="A209">
            <v>3189</v>
          </cell>
        </row>
        <row r="210">
          <cell r="A210">
            <v>3190</v>
          </cell>
        </row>
        <row r="211">
          <cell r="A211">
            <v>3191</v>
          </cell>
        </row>
        <row r="212">
          <cell r="A212">
            <v>3192</v>
          </cell>
        </row>
        <row r="213">
          <cell r="A213">
            <v>3193</v>
          </cell>
        </row>
        <row r="214">
          <cell r="A214">
            <v>3194</v>
          </cell>
        </row>
        <row r="217">
          <cell r="A217">
            <v>3200</v>
          </cell>
        </row>
        <row r="218">
          <cell r="A218">
            <v>3201</v>
          </cell>
        </row>
        <row r="219">
          <cell r="A219">
            <v>3202</v>
          </cell>
        </row>
        <row r="220">
          <cell r="A220">
            <v>3203</v>
          </cell>
        </row>
        <row r="221">
          <cell r="A221">
            <v>3204</v>
          </cell>
        </row>
        <row r="222">
          <cell r="A222">
            <v>3205</v>
          </cell>
        </row>
        <row r="223">
          <cell r="A223">
            <v>3206</v>
          </cell>
        </row>
        <row r="224">
          <cell r="A224">
            <v>3207</v>
          </cell>
        </row>
        <row r="225">
          <cell r="A225">
            <v>3208</v>
          </cell>
        </row>
        <row r="226">
          <cell r="A226">
            <v>3209</v>
          </cell>
        </row>
        <row r="227">
          <cell r="A227">
            <v>3210</v>
          </cell>
        </row>
        <row r="228">
          <cell r="A228">
            <v>3211</v>
          </cell>
        </row>
        <row r="229">
          <cell r="A229">
            <v>3212</v>
          </cell>
        </row>
        <row r="230">
          <cell r="A230">
            <v>3213</v>
          </cell>
        </row>
        <row r="231">
          <cell r="A231">
            <v>3214</v>
          </cell>
        </row>
        <row r="232">
          <cell r="A232">
            <v>3215</v>
          </cell>
        </row>
        <row r="233">
          <cell r="A233">
            <v>3216</v>
          </cell>
        </row>
        <row r="234">
          <cell r="A234">
            <v>3217</v>
          </cell>
        </row>
        <row r="235">
          <cell r="A235">
            <v>3218</v>
          </cell>
        </row>
        <row r="236">
          <cell r="A236">
            <v>3219</v>
          </cell>
        </row>
        <row r="237">
          <cell r="A237">
            <v>3220</v>
          </cell>
        </row>
        <row r="238">
          <cell r="A238">
            <v>3221</v>
          </cell>
        </row>
        <row r="239">
          <cell r="A239">
            <v>3222</v>
          </cell>
        </row>
        <row r="240">
          <cell r="A240">
            <v>3223</v>
          </cell>
        </row>
        <row r="241">
          <cell r="A241">
            <v>3224</v>
          </cell>
        </row>
        <row r="242">
          <cell r="A242">
            <v>3225</v>
          </cell>
        </row>
        <row r="243">
          <cell r="A243">
            <v>3226</v>
          </cell>
        </row>
        <row r="244">
          <cell r="A244">
            <v>3227</v>
          </cell>
        </row>
        <row r="245">
          <cell r="A245">
            <v>3228</v>
          </cell>
        </row>
        <row r="246">
          <cell r="A246">
            <v>3229</v>
          </cell>
        </row>
        <row r="247">
          <cell r="A247">
            <v>3230</v>
          </cell>
        </row>
        <row r="248">
          <cell r="A248">
            <v>3231</v>
          </cell>
        </row>
        <row r="249">
          <cell r="A249">
            <v>3232</v>
          </cell>
        </row>
        <row r="250">
          <cell r="A250">
            <v>3233</v>
          </cell>
        </row>
        <row r="251">
          <cell r="A251">
            <v>3234</v>
          </cell>
        </row>
        <row r="252">
          <cell r="A252">
            <v>3235</v>
          </cell>
        </row>
        <row r="253">
          <cell r="A253">
            <v>3236</v>
          </cell>
        </row>
        <row r="254">
          <cell r="A254">
            <v>3237</v>
          </cell>
        </row>
        <row r="255">
          <cell r="A255">
            <v>3238</v>
          </cell>
        </row>
        <row r="256">
          <cell r="A256">
            <v>3239</v>
          </cell>
        </row>
        <row r="257">
          <cell r="A257">
            <v>3240</v>
          </cell>
        </row>
        <row r="258">
          <cell r="A258">
            <v>3241</v>
          </cell>
        </row>
        <row r="259">
          <cell r="A259">
            <v>3242</v>
          </cell>
        </row>
        <row r="260">
          <cell r="A260">
            <v>3243</v>
          </cell>
        </row>
        <row r="261">
          <cell r="A261">
            <v>3244</v>
          </cell>
        </row>
        <row r="262">
          <cell r="A262">
            <v>3245</v>
          </cell>
        </row>
        <row r="263">
          <cell r="A263">
            <v>3246</v>
          </cell>
        </row>
        <row r="264">
          <cell r="A264">
            <v>3247</v>
          </cell>
        </row>
        <row r="265">
          <cell r="A265">
            <v>3248</v>
          </cell>
        </row>
        <row r="266">
          <cell r="A266">
            <v>3249</v>
          </cell>
        </row>
        <row r="267">
          <cell r="A267">
            <v>3250</v>
          </cell>
        </row>
        <row r="268">
          <cell r="A268">
            <v>3251</v>
          </cell>
        </row>
        <row r="269">
          <cell r="A269">
            <v>3252</v>
          </cell>
        </row>
        <row r="270">
          <cell r="A270">
            <v>3253</v>
          </cell>
        </row>
        <row r="271">
          <cell r="A271">
            <v>3254</v>
          </cell>
        </row>
        <row r="272">
          <cell r="A272">
            <v>3255</v>
          </cell>
        </row>
        <row r="273">
          <cell r="A273">
            <v>3256</v>
          </cell>
        </row>
        <row r="274">
          <cell r="A274">
            <v>3257</v>
          </cell>
        </row>
        <row r="275">
          <cell r="A275">
            <v>3258</v>
          </cell>
        </row>
        <row r="276">
          <cell r="A276">
            <v>3259</v>
          </cell>
        </row>
        <row r="277">
          <cell r="A277">
            <v>3260</v>
          </cell>
        </row>
        <row r="278">
          <cell r="A278">
            <v>3261</v>
          </cell>
        </row>
        <row r="279">
          <cell r="A279">
            <v>3262</v>
          </cell>
        </row>
        <row r="280">
          <cell r="A280">
            <v>3263</v>
          </cell>
        </row>
        <row r="281">
          <cell r="A281">
            <v>3264</v>
          </cell>
        </row>
        <row r="282">
          <cell r="A282">
            <v>3265</v>
          </cell>
        </row>
        <row r="283">
          <cell r="A283">
            <v>3266</v>
          </cell>
        </row>
        <row r="284">
          <cell r="A284">
            <v>3267</v>
          </cell>
        </row>
        <row r="285">
          <cell r="A285">
            <v>3268</v>
          </cell>
        </row>
        <row r="286">
          <cell r="A286">
            <v>3269</v>
          </cell>
        </row>
        <row r="287">
          <cell r="A287">
            <v>3270</v>
          </cell>
        </row>
        <row r="288">
          <cell r="A288">
            <v>3271</v>
          </cell>
        </row>
        <row r="289">
          <cell r="A289">
            <v>3272</v>
          </cell>
        </row>
        <row r="290">
          <cell r="A290">
            <v>3273</v>
          </cell>
        </row>
        <row r="291">
          <cell r="A291">
            <v>3274</v>
          </cell>
        </row>
        <row r="292">
          <cell r="A292">
            <v>3275</v>
          </cell>
        </row>
        <row r="293">
          <cell r="A293">
            <v>3276</v>
          </cell>
        </row>
        <row r="294">
          <cell r="A294">
            <v>3277</v>
          </cell>
        </row>
        <row r="295">
          <cell r="A295">
            <v>3278</v>
          </cell>
        </row>
        <row r="296">
          <cell r="A296">
            <v>3279</v>
          </cell>
        </row>
        <row r="297">
          <cell r="A297">
            <v>3280</v>
          </cell>
        </row>
        <row r="298">
          <cell r="A298">
            <v>3281</v>
          </cell>
        </row>
        <row r="299">
          <cell r="A299">
            <v>3282</v>
          </cell>
        </row>
        <row r="300">
          <cell r="A300">
            <v>3283</v>
          </cell>
        </row>
        <row r="301">
          <cell r="A301">
            <v>3284</v>
          </cell>
        </row>
        <row r="302">
          <cell r="A302">
            <v>3285</v>
          </cell>
        </row>
        <row r="303">
          <cell r="A303">
            <v>3286</v>
          </cell>
        </row>
        <row r="304">
          <cell r="A304">
            <v>3287</v>
          </cell>
        </row>
        <row r="305">
          <cell r="A305">
            <v>3288</v>
          </cell>
        </row>
        <row r="306">
          <cell r="A306">
            <v>3289</v>
          </cell>
        </row>
        <row r="307">
          <cell r="A307">
            <v>3290</v>
          </cell>
        </row>
        <row r="308">
          <cell r="A308">
            <v>3291</v>
          </cell>
        </row>
        <row r="309">
          <cell r="A309">
            <v>3292</v>
          </cell>
        </row>
        <row r="310">
          <cell r="A310">
            <v>3293</v>
          </cell>
        </row>
        <row r="311">
          <cell r="A311">
            <v>3294</v>
          </cell>
        </row>
        <row r="312">
          <cell r="A312">
            <v>3295</v>
          </cell>
        </row>
        <row r="313">
          <cell r="A313">
            <v>3296</v>
          </cell>
        </row>
        <row r="314">
          <cell r="A314">
            <v>3297</v>
          </cell>
        </row>
        <row r="315">
          <cell r="A315">
            <v>3298</v>
          </cell>
        </row>
        <row r="316">
          <cell r="A316">
            <v>3299</v>
          </cell>
        </row>
        <row r="317">
          <cell r="A317">
            <v>3300</v>
          </cell>
        </row>
        <row r="318">
          <cell r="A318">
            <v>3301</v>
          </cell>
        </row>
        <row r="319">
          <cell r="A319">
            <v>3302</v>
          </cell>
        </row>
        <row r="320">
          <cell r="A320">
            <v>3303</v>
          </cell>
        </row>
        <row r="321">
          <cell r="A321">
            <v>3304</v>
          </cell>
        </row>
        <row r="322">
          <cell r="A322">
            <v>3305</v>
          </cell>
        </row>
        <row r="323">
          <cell r="A323">
            <v>3306</v>
          </cell>
        </row>
        <row r="324">
          <cell r="A324">
            <v>3307</v>
          </cell>
        </row>
        <row r="325">
          <cell r="A325">
            <v>3308</v>
          </cell>
        </row>
        <row r="326">
          <cell r="A326">
            <v>3309</v>
          </cell>
        </row>
        <row r="327">
          <cell r="A327">
            <v>3310</v>
          </cell>
        </row>
        <row r="328">
          <cell r="A328">
            <v>3311</v>
          </cell>
        </row>
        <row r="329">
          <cell r="A329">
            <v>3312</v>
          </cell>
        </row>
        <row r="330">
          <cell r="A330">
            <v>3313</v>
          </cell>
        </row>
        <row r="331">
          <cell r="A331">
            <v>3314</v>
          </cell>
        </row>
        <row r="332">
          <cell r="A332">
            <v>3315</v>
          </cell>
        </row>
        <row r="333">
          <cell r="A333">
            <v>3316</v>
          </cell>
        </row>
        <row r="334">
          <cell r="A334">
            <v>3317</v>
          </cell>
        </row>
        <row r="335">
          <cell r="A335">
            <v>3318</v>
          </cell>
        </row>
        <row r="336">
          <cell r="A336">
            <v>3319</v>
          </cell>
        </row>
        <row r="337">
          <cell r="A337">
            <v>3320</v>
          </cell>
        </row>
        <row r="338">
          <cell r="A338">
            <v>3321</v>
          </cell>
        </row>
        <row r="339">
          <cell r="A339">
            <v>3322</v>
          </cell>
        </row>
        <row r="340">
          <cell r="A340">
            <v>3323</v>
          </cell>
        </row>
        <row r="341">
          <cell r="A341">
            <v>3324</v>
          </cell>
        </row>
        <row r="342">
          <cell r="A342">
            <v>3325</v>
          </cell>
        </row>
        <row r="343">
          <cell r="A343">
            <v>3326</v>
          </cell>
        </row>
        <row r="344">
          <cell r="A344">
            <v>3327</v>
          </cell>
        </row>
        <row r="345">
          <cell r="A345">
            <v>3328</v>
          </cell>
        </row>
        <row r="346">
          <cell r="A346">
            <v>3329</v>
          </cell>
        </row>
        <row r="347">
          <cell r="A347">
            <v>3330</v>
          </cell>
        </row>
        <row r="348">
          <cell r="A348">
            <v>3331</v>
          </cell>
        </row>
        <row r="349">
          <cell r="A349">
            <v>3332</v>
          </cell>
        </row>
        <row r="350">
          <cell r="A350">
            <v>3333</v>
          </cell>
        </row>
        <row r="351">
          <cell r="A351">
            <v>3334</v>
          </cell>
        </row>
        <row r="352">
          <cell r="A352">
            <v>3335</v>
          </cell>
        </row>
        <row r="353">
          <cell r="A353">
            <v>3336</v>
          </cell>
        </row>
        <row r="354">
          <cell r="A354">
            <v>3337</v>
          </cell>
        </row>
        <row r="355">
          <cell r="A355">
            <v>3338</v>
          </cell>
        </row>
        <row r="356">
          <cell r="A356">
            <v>3339</v>
          </cell>
        </row>
        <row r="357">
          <cell r="A357">
            <v>3340</v>
          </cell>
        </row>
        <row r="358">
          <cell r="A358">
            <v>3341</v>
          </cell>
        </row>
        <row r="359">
          <cell r="A359">
            <v>3342</v>
          </cell>
        </row>
        <row r="360">
          <cell r="A360">
            <v>3343</v>
          </cell>
        </row>
        <row r="361">
          <cell r="A361">
            <v>3344</v>
          </cell>
        </row>
        <row r="362">
          <cell r="A362">
            <v>3345</v>
          </cell>
        </row>
        <row r="363">
          <cell r="A363">
            <v>3346</v>
          </cell>
        </row>
        <row r="364">
          <cell r="A364">
            <v>3347</v>
          </cell>
        </row>
        <row r="365">
          <cell r="A365">
            <v>3348</v>
          </cell>
        </row>
        <row r="366">
          <cell r="A366">
            <v>3349</v>
          </cell>
        </row>
        <row r="367">
          <cell r="A367">
            <v>3350</v>
          </cell>
        </row>
        <row r="368">
          <cell r="A368">
            <v>3351</v>
          </cell>
        </row>
        <row r="369">
          <cell r="A369">
            <v>3352</v>
          </cell>
        </row>
        <row r="370">
          <cell r="A370">
            <v>3353</v>
          </cell>
        </row>
        <row r="371">
          <cell r="A371">
            <v>3354</v>
          </cell>
        </row>
        <row r="372">
          <cell r="A372">
            <v>3355</v>
          </cell>
        </row>
        <row r="373">
          <cell r="A373">
            <v>3356</v>
          </cell>
        </row>
        <row r="374">
          <cell r="A374">
            <v>3357</v>
          </cell>
        </row>
        <row r="375">
          <cell r="A375">
            <v>3358</v>
          </cell>
        </row>
        <row r="376">
          <cell r="A376">
            <v>3359</v>
          </cell>
        </row>
        <row r="377">
          <cell r="A377">
            <v>3360</v>
          </cell>
        </row>
        <row r="378">
          <cell r="A378">
            <v>3361</v>
          </cell>
        </row>
        <row r="379">
          <cell r="A379">
            <v>3362</v>
          </cell>
        </row>
        <row r="380">
          <cell r="A380">
            <v>3363</v>
          </cell>
        </row>
        <row r="381">
          <cell r="A381">
            <v>3364</v>
          </cell>
        </row>
        <row r="382">
          <cell r="A382">
            <v>3365</v>
          </cell>
        </row>
        <row r="383">
          <cell r="A383">
            <v>3366</v>
          </cell>
        </row>
        <row r="384">
          <cell r="A384">
            <v>3367</v>
          </cell>
        </row>
        <row r="385">
          <cell r="A385">
            <v>3368</v>
          </cell>
        </row>
        <row r="386">
          <cell r="A386">
            <v>3369</v>
          </cell>
        </row>
        <row r="387">
          <cell r="A387">
            <v>3370</v>
          </cell>
        </row>
        <row r="388">
          <cell r="A388">
            <v>3371</v>
          </cell>
        </row>
        <row r="389">
          <cell r="A389">
            <v>3372</v>
          </cell>
        </row>
        <row r="390">
          <cell r="A390">
            <v>3373</v>
          </cell>
        </row>
        <row r="391">
          <cell r="A391">
            <v>3374</v>
          </cell>
        </row>
        <row r="392">
          <cell r="A392">
            <v>3375</v>
          </cell>
        </row>
        <row r="393">
          <cell r="A393">
            <v>3376</v>
          </cell>
        </row>
        <row r="394">
          <cell r="A394">
            <v>3377</v>
          </cell>
        </row>
        <row r="395">
          <cell r="A395">
            <v>3378</v>
          </cell>
        </row>
        <row r="396">
          <cell r="A396">
            <v>3379</v>
          </cell>
        </row>
        <row r="397">
          <cell r="A397">
            <v>3380</v>
          </cell>
        </row>
        <row r="398">
          <cell r="A398">
            <v>3381</v>
          </cell>
        </row>
        <row r="399">
          <cell r="A399">
            <v>3382</v>
          </cell>
        </row>
        <row r="400">
          <cell r="A400">
            <v>3383</v>
          </cell>
        </row>
        <row r="401">
          <cell r="A401">
            <v>3384</v>
          </cell>
        </row>
        <row r="402">
          <cell r="A402">
            <v>3385</v>
          </cell>
        </row>
        <row r="403">
          <cell r="A403">
            <v>3386</v>
          </cell>
        </row>
        <row r="404">
          <cell r="A404">
            <v>3387</v>
          </cell>
        </row>
        <row r="405">
          <cell r="A405">
            <v>3388</v>
          </cell>
        </row>
        <row r="406">
          <cell r="A406">
            <v>3389</v>
          </cell>
        </row>
        <row r="407">
          <cell r="A407">
            <v>3390</v>
          </cell>
        </row>
        <row r="408">
          <cell r="A408">
            <v>3391</v>
          </cell>
        </row>
        <row r="409">
          <cell r="A409">
            <v>3392</v>
          </cell>
        </row>
        <row r="410">
          <cell r="A410">
            <v>3393</v>
          </cell>
        </row>
        <row r="411">
          <cell r="A411">
            <v>3394</v>
          </cell>
        </row>
        <row r="412">
          <cell r="A412">
            <v>3395</v>
          </cell>
        </row>
        <row r="413">
          <cell r="A413">
            <v>3396</v>
          </cell>
        </row>
        <row r="414">
          <cell r="A414">
            <v>3397</v>
          </cell>
        </row>
        <row r="415">
          <cell r="A415">
            <v>3398</v>
          </cell>
        </row>
        <row r="416">
          <cell r="A416">
            <v>3399</v>
          </cell>
        </row>
        <row r="417">
          <cell r="A417">
            <v>3400</v>
          </cell>
        </row>
        <row r="418">
          <cell r="A418">
            <v>3401</v>
          </cell>
        </row>
        <row r="419">
          <cell r="A419">
            <v>3402</v>
          </cell>
        </row>
        <row r="420">
          <cell r="A420">
            <v>3403</v>
          </cell>
        </row>
        <row r="421">
          <cell r="A421">
            <v>3404</v>
          </cell>
        </row>
        <row r="422">
          <cell r="A422">
            <v>3405</v>
          </cell>
        </row>
        <row r="423">
          <cell r="A423">
            <v>3406</v>
          </cell>
        </row>
        <row r="424">
          <cell r="A424">
            <v>3407</v>
          </cell>
        </row>
        <row r="425">
          <cell r="A425">
            <v>3408</v>
          </cell>
        </row>
        <row r="426">
          <cell r="A426">
            <v>3409</v>
          </cell>
        </row>
        <row r="429">
          <cell r="A429">
            <v>4000</v>
          </cell>
        </row>
        <row r="430">
          <cell r="A430">
            <v>4001</v>
          </cell>
        </row>
        <row r="431">
          <cell r="A431">
            <v>4002</v>
          </cell>
        </row>
        <row r="432">
          <cell r="A432">
            <v>4003</v>
          </cell>
        </row>
        <row r="433">
          <cell r="A433">
            <v>4004</v>
          </cell>
        </row>
        <row r="434">
          <cell r="A434">
            <v>4005</v>
          </cell>
        </row>
        <row r="435">
          <cell r="A435">
            <v>4006</v>
          </cell>
        </row>
        <row r="436">
          <cell r="A436">
            <v>4007</v>
          </cell>
        </row>
        <row r="437">
          <cell r="A437">
            <v>4008</v>
          </cell>
        </row>
        <row r="438">
          <cell r="A438">
            <v>4009</v>
          </cell>
        </row>
        <row r="439">
          <cell r="A439">
            <v>4010</v>
          </cell>
        </row>
        <row r="440">
          <cell r="A440">
            <v>4011</v>
          </cell>
        </row>
        <row r="441">
          <cell r="A441">
            <v>4012</v>
          </cell>
        </row>
        <row r="442">
          <cell r="A442">
            <v>4013</v>
          </cell>
        </row>
        <row r="443">
          <cell r="A443">
            <v>4014</v>
          </cell>
        </row>
        <row r="444">
          <cell r="A444">
            <v>4015</v>
          </cell>
        </row>
        <row r="445">
          <cell r="A445">
            <v>4016</v>
          </cell>
        </row>
        <row r="447">
          <cell r="A447">
            <v>4100</v>
          </cell>
        </row>
        <row r="448">
          <cell r="A448">
            <v>4101</v>
          </cell>
        </row>
        <row r="449">
          <cell r="A449">
            <v>4102</v>
          </cell>
        </row>
        <row r="450">
          <cell r="A450">
            <v>4103</v>
          </cell>
        </row>
        <row r="451">
          <cell r="A451">
            <v>4104</v>
          </cell>
        </row>
        <row r="452">
          <cell r="A452">
            <v>4105</v>
          </cell>
        </row>
        <row r="453">
          <cell r="A453">
            <v>4106</v>
          </cell>
        </row>
        <row r="454">
          <cell r="A454">
            <v>4107</v>
          </cell>
        </row>
        <row r="455">
          <cell r="A455">
            <v>4108</v>
          </cell>
        </row>
        <row r="456">
          <cell r="A456">
            <v>4109</v>
          </cell>
        </row>
        <row r="457">
          <cell r="A457">
            <v>4110</v>
          </cell>
        </row>
        <row r="458">
          <cell r="A458">
            <v>4111</v>
          </cell>
        </row>
        <row r="459">
          <cell r="A459">
            <v>4112</v>
          </cell>
        </row>
        <row r="460">
          <cell r="A460">
            <v>4113</v>
          </cell>
        </row>
        <row r="461">
          <cell r="A461">
            <v>4114</v>
          </cell>
        </row>
        <row r="462">
          <cell r="A462">
            <v>4115</v>
          </cell>
        </row>
        <row r="463">
          <cell r="A463">
            <v>4116</v>
          </cell>
        </row>
        <row r="464">
          <cell r="A464">
            <v>4117</v>
          </cell>
        </row>
        <row r="465">
          <cell r="A465">
            <v>4118</v>
          </cell>
        </row>
        <row r="466">
          <cell r="A466">
            <v>4119</v>
          </cell>
        </row>
        <row r="467">
          <cell r="A467">
            <v>4120</v>
          </cell>
        </row>
        <row r="468">
          <cell r="A468">
            <v>4121</v>
          </cell>
        </row>
        <row r="469">
          <cell r="A469">
            <v>4122</v>
          </cell>
        </row>
        <row r="470">
          <cell r="A470">
            <v>4123</v>
          </cell>
        </row>
        <row r="473">
          <cell r="A473">
            <v>4200</v>
          </cell>
        </row>
        <row r="474">
          <cell r="A474">
            <v>4201</v>
          </cell>
        </row>
        <row r="475">
          <cell r="A475">
            <v>4202</v>
          </cell>
        </row>
        <row r="476">
          <cell r="A476">
            <v>4203</v>
          </cell>
        </row>
        <row r="477">
          <cell r="A477">
            <v>4204</v>
          </cell>
        </row>
        <row r="478">
          <cell r="A478">
            <v>4205</v>
          </cell>
        </row>
        <row r="479">
          <cell r="A479">
            <v>4206</v>
          </cell>
        </row>
        <row r="480">
          <cell r="A480">
            <v>4207</v>
          </cell>
        </row>
        <row r="481">
          <cell r="A481">
            <v>4208</v>
          </cell>
        </row>
        <row r="482">
          <cell r="A482">
            <v>4209</v>
          </cell>
        </row>
        <row r="483">
          <cell r="A483">
            <v>4210</v>
          </cell>
        </row>
        <row r="484">
          <cell r="A484">
            <v>4211</v>
          </cell>
        </row>
        <row r="485">
          <cell r="A485">
            <v>4212</v>
          </cell>
        </row>
        <row r="486">
          <cell r="A486">
            <v>4213</v>
          </cell>
        </row>
        <row r="487">
          <cell r="A487">
            <v>4214</v>
          </cell>
        </row>
        <row r="488">
          <cell r="A488">
            <v>4215</v>
          </cell>
        </row>
        <row r="489">
          <cell r="A489">
            <v>4216</v>
          </cell>
        </row>
        <row r="490">
          <cell r="A490">
            <v>4217</v>
          </cell>
        </row>
        <row r="491">
          <cell r="A491">
            <v>4218</v>
          </cell>
        </row>
        <row r="492">
          <cell r="A492">
            <v>4219</v>
          </cell>
        </row>
        <row r="493">
          <cell r="A493">
            <v>4220</v>
          </cell>
        </row>
        <row r="494">
          <cell r="A494">
            <v>4221</v>
          </cell>
        </row>
        <row r="495">
          <cell r="A495">
            <v>4222</v>
          </cell>
        </row>
        <row r="496">
          <cell r="A496">
            <v>4223</v>
          </cell>
        </row>
        <row r="497">
          <cell r="A497">
            <v>4224</v>
          </cell>
        </row>
        <row r="498">
          <cell r="A498">
            <v>4225</v>
          </cell>
        </row>
        <row r="499">
          <cell r="A499">
            <v>4226</v>
          </cell>
        </row>
        <row r="500">
          <cell r="A500">
            <v>4227</v>
          </cell>
        </row>
        <row r="501">
          <cell r="A501">
            <v>4228</v>
          </cell>
        </row>
        <row r="502">
          <cell r="A502">
            <v>4229</v>
          </cell>
        </row>
        <row r="503">
          <cell r="A503">
            <v>4230</v>
          </cell>
        </row>
        <row r="504">
          <cell r="A504">
            <v>4231</v>
          </cell>
        </row>
        <row r="505">
          <cell r="A505">
            <v>4232</v>
          </cell>
        </row>
        <row r="506">
          <cell r="A506">
            <v>4233</v>
          </cell>
        </row>
        <row r="507">
          <cell r="A507">
            <v>4234</v>
          </cell>
        </row>
        <row r="508">
          <cell r="A508">
            <v>4235</v>
          </cell>
        </row>
        <row r="509">
          <cell r="A509">
            <v>4236</v>
          </cell>
        </row>
        <row r="510">
          <cell r="A510">
            <v>4237</v>
          </cell>
        </row>
        <row r="511">
          <cell r="A511">
            <v>4238</v>
          </cell>
        </row>
        <row r="512">
          <cell r="A512">
            <v>4239</v>
          </cell>
        </row>
        <row r="513">
          <cell r="A513">
            <v>4240</v>
          </cell>
        </row>
        <row r="514">
          <cell r="A514">
            <v>4241</v>
          </cell>
        </row>
        <row r="515">
          <cell r="A515">
            <v>4242</v>
          </cell>
        </row>
        <row r="516">
          <cell r="A516">
            <v>4243</v>
          </cell>
        </row>
        <row r="517">
          <cell r="A517">
            <v>4244</v>
          </cell>
        </row>
        <row r="518">
          <cell r="A518">
            <v>4245</v>
          </cell>
        </row>
        <row r="519">
          <cell r="A519">
            <v>4246</v>
          </cell>
        </row>
        <row r="520">
          <cell r="A520">
            <v>4247</v>
          </cell>
        </row>
        <row r="521">
          <cell r="A521">
            <v>4248</v>
          </cell>
        </row>
        <row r="522">
          <cell r="A522">
            <v>4249</v>
          </cell>
        </row>
        <row r="523">
          <cell r="A523">
            <v>4250</v>
          </cell>
        </row>
        <row r="524">
          <cell r="A524">
            <v>4251</v>
          </cell>
        </row>
        <row r="525">
          <cell r="A525">
            <v>4252</v>
          </cell>
        </row>
        <row r="526">
          <cell r="A526">
            <v>4253</v>
          </cell>
        </row>
        <row r="527">
          <cell r="A527">
            <v>4254</v>
          </cell>
        </row>
        <row r="528">
          <cell r="A528">
            <v>4255</v>
          </cell>
        </row>
        <row r="529">
          <cell r="A529">
            <v>4256</v>
          </cell>
        </row>
        <row r="530">
          <cell r="A530">
            <v>4257</v>
          </cell>
        </row>
        <row r="531">
          <cell r="A531">
            <v>4258</v>
          </cell>
        </row>
        <row r="532">
          <cell r="A532">
            <v>4259</v>
          </cell>
        </row>
        <row r="533">
          <cell r="A533">
            <v>4260</v>
          </cell>
        </row>
        <row r="534">
          <cell r="A534">
            <v>4261</v>
          </cell>
        </row>
        <row r="535">
          <cell r="A535">
            <v>4262</v>
          </cell>
        </row>
        <row r="536">
          <cell r="A536">
            <v>4263</v>
          </cell>
        </row>
        <row r="537">
          <cell r="A537">
            <v>4264</v>
          </cell>
        </row>
        <row r="540">
          <cell r="A540">
            <v>5000</v>
          </cell>
        </row>
        <row r="541">
          <cell r="A541">
            <v>5001</v>
          </cell>
        </row>
        <row r="542">
          <cell r="A542">
            <v>5002</v>
          </cell>
        </row>
        <row r="543">
          <cell r="A543">
            <v>5003</v>
          </cell>
        </row>
        <row r="544">
          <cell r="A544">
            <v>5004</v>
          </cell>
        </row>
        <row r="545">
          <cell r="A545">
            <v>5005</v>
          </cell>
        </row>
        <row r="546">
          <cell r="A546">
            <v>5006</v>
          </cell>
        </row>
        <row r="547">
          <cell r="A547">
            <v>5007</v>
          </cell>
        </row>
        <row r="548">
          <cell r="A548">
            <v>5008</v>
          </cell>
        </row>
        <row r="549">
          <cell r="A549">
            <v>5009</v>
          </cell>
        </row>
        <row r="550">
          <cell r="A550">
            <v>5010</v>
          </cell>
        </row>
        <row r="551">
          <cell r="A551">
            <v>5011</v>
          </cell>
        </row>
        <row r="552">
          <cell r="A552">
            <v>5012</v>
          </cell>
        </row>
        <row r="553">
          <cell r="A553">
            <v>5013</v>
          </cell>
        </row>
        <row r="554">
          <cell r="A554">
            <v>5014</v>
          </cell>
        </row>
        <row r="555">
          <cell r="A555">
            <v>5015</v>
          </cell>
        </row>
        <row r="556">
          <cell r="A556">
            <v>5016</v>
          </cell>
        </row>
        <row r="557">
          <cell r="A557">
            <v>5017</v>
          </cell>
        </row>
        <row r="559">
          <cell r="A559">
            <v>5100</v>
          </cell>
        </row>
        <row r="560">
          <cell r="A560">
            <v>5101</v>
          </cell>
        </row>
        <row r="561">
          <cell r="A561">
            <v>5102</v>
          </cell>
        </row>
        <row r="562">
          <cell r="A562">
            <v>5103</v>
          </cell>
        </row>
        <row r="563">
          <cell r="A563">
            <v>5104</v>
          </cell>
        </row>
        <row r="564">
          <cell r="A564">
            <v>5105</v>
          </cell>
        </row>
        <row r="565">
          <cell r="A565">
            <v>5106</v>
          </cell>
        </row>
        <row r="566">
          <cell r="A566">
            <v>5107</v>
          </cell>
        </row>
        <row r="567">
          <cell r="A567">
            <v>5108</v>
          </cell>
        </row>
        <row r="568">
          <cell r="A568">
            <v>5109</v>
          </cell>
        </row>
        <row r="569">
          <cell r="A569">
            <v>5110</v>
          </cell>
        </row>
        <row r="570">
          <cell r="A570">
            <v>5111</v>
          </cell>
        </row>
        <row r="571">
          <cell r="A571">
            <v>5112</v>
          </cell>
        </row>
        <row r="572">
          <cell r="A572">
            <v>5113</v>
          </cell>
        </row>
        <row r="573">
          <cell r="A573">
            <v>5114</v>
          </cell>
        </row>
        <row r="574">
          <cell r="A574">
            <v>5115</v>
          </cell>
        </row>
        <row r="575">
          <cell r="A575">
            <v>5116</v>
          </cell>
        </row>
        <row r="576">
          <cell r="A576">
            <v>5117</v>
          </cell>
        </row>
        <row r="577">
          <cell r="A577">
            <v>5118</v>
          </cell>
        </row>
        <row r="579">
          <cell r="A579">
            <v>5200</v>
          </cell>
        </row>
        <row r="580">
          <cell r="A580">
            <v>5201</v>
          </cell>
        </row>
        <row r="581">
          <cell r="A581">
            <v>5202</v>
          </cell>
        </row>
        <row r="582">
          <cell r="A582">
            <v>5203</v>
          </cell>
        </row>
        <row r="583">
          <cell r="A583">
            <v>5204</v>
          </cell>
        </row>
        <row r="584">
          <cell r="A584">
            <v>5205</v>
          </cell>
        </row>
        <row r="585">
          <cell r="A585">
            <v>5206</v>
          </cell>
        </row>
        <row r="586">
          <cell r="A586">
            <v>5207</v>
          </cell>
        </row>
        <row r="587">
          <cell r="A587">
            <v>5208</v>
          </cell>
        </row>
        <row r="588">
          <cell r="A588">
            <v>5209</v>
          </cell>
        </row>
        <row r="589">
          <cell r="A589">
            <v>5210</v>
          </cell>
        </row>
        <row r="590">
          <cell r="A590">
            <v>5211</v>
          </cell>
        </row>
        <row r="591">
          <cell r="A591">
            <v>5212</v>
          </cell>
        </row>
        <row r="592">
          <cell r="A592">
            <v>5213</v>
          </cell>
        </row>
        <row r="593">
          <cell r="A593">
            <v>5214</v>
          </cell>
        </row>
        <row r="594">
          <cell r="A594">
            <v>5215</v>
          </cell>
        </row>
        <row r="595">
          <cell r="A595">
            <v>5216</v>
          </cell>
        </row>
        <row r="596">
          <cell r="A596">
            <v>5217</v>
          </cell>
        </row>
        <row r="597">
          <cell r="A597">
            <v>5218</v>
          </cell>
        </row>
        <row r="598">
          <cell r="A598">
            <v>5219</v>
          </cell>
        </row>
        <row r="599">
          <cell r="A599">
            <v>5220</v>
          </cell>
        </row>
        <row r="600">
          <cell r="A600">
            <v>5221</v>
          </cell>
        </row>
        <row r="601">
          <cell r="A601">
            <v>5222</v>
          </cell>
        </row>
        <row r="602">
          <cell r="A602">
            <v>5223</v>
          </cell>
        </row>
        <row r="603">
          <cell r="A603">
            <v>5224</v>
          </cell>
        </row>
        <row r="604">
          <cell r="A604">
            <v>5225</v>
          </cell>
        </row>
        <row r="605">
          <cell r="A605">
            <v>5226</v>
          </cell>
        </row>
        <row r="606">
          <cell r="A606">
            <v>5227</v>
          </cell>
        </row>
        <row r="607">
          <cell r="A607">
            <v>5228</v>
          </cell>
        </row>
        <row r="608">
          <cell r="A608">
            <v>5229</v>
          </cell>
        </row>
        <row r="609">
          <cell r="A609">
            <v>5230</v>
          </cell>
        </row>
        <row r="610">
          <cell r="A610">
            <v>5231</v>
          </cell>
        </row>
        <row r="611">
          <cell r="A611">
            <v>5232</v>
          </cell>
        </row>
        <row r="612">
          <cell r="A612">
            <v>5233</v>
          </cell>
        </row>
        <row r="613">
          <cell r="A613">
            <v>5234</v>
          </cell>
        </row>
        <row r="614">
          <cell r="A614">
            <v>5235</v>
          </cell>
        </row>
        <row r="615">
          <cell r="A615">
            <v>5236</v>
          </cell>
        </row>
        <row r="616">
          <cell r="A616">
            <v>5237</v>
          </cell>
        </row>
        <row r="617">
          <cell r="A617">
            <v>5238</v>
          </cell>
        </row>
        <row r="618">
          <cell r="A618">
            <v>5239</v>
          </cell>
        </row>
        <row r="619">
          <cell r="A619">
            <v>5240</v>
          </cell>
        </row>
        <row r="620">
          <cell r="A620">
            <v>5241</v>
          </cell>
        </row>
        <row r="621">
          <cell r="A621">
            <v>5242</v>
          </cell>
        </row>
        <row r="622">
          <cell r="A622">
            <v>5243</v>
          </cell>
        </row>
        <row r="623">
          <cell r="A623">
            <v>5244</v>
          </cell>
        </row>
        <row r="624">
          <cell r="A624">
            <v>5245</v>
          </cell>
        </row>
        <row r="625">
          <cell r="A625">
            <v>5246</v>
          </cell>
        </row>
        <row r="626">
          <cell r="A626">
            <v>5247</v>
          </cell>
        </row>
        <row r="627">
          <cell r="A627">
            <v>5248</v>
          </cell>
        </row>
        <row r="628">
          <cell r="A628">
            <v>5249</v>
          </cell>
        </row>
        <row r="629">
          <cell r="A629">
            <v>5250</v>
          </cell>
        </row>
        <row r="630">
          <cell r="A630">
            <v>5251</v>
          </cell>
        </row>
        <row r="631">
          <cell r="A631">
            <v>5252</v>
          </cell>
        </row>
        <row r="632">
          <cell r="A632">
            <v>5253</v>
          </cell>
        </row>
        <row r="633">
          <cell r="A633">
            <v>5254</v>
          </cell>
        </row>
        <row r="634">
          <cell r="A634">
            <v>5255</v>
          </cell>
        </row>
        <row r="635">
          <cell r="A635">
            <v>5256</v>
          </cell>
        </row>
        <row r="636">
          <cell r="A636">
            <v>5257</v>
          </cell>
        </row>
        <row r="637">
          <cell r="A637">
            <v>5258</v>
          </cell>
        </row>
        <row r="640">
          <cell r="A640">
            <v>6000</v>
          </cell>
        </row>
        <row r="641">
          <cell r="A641">
            <v>6001</v>
          </cell>
        </row>
        <row r="642">
          <cell r="A642">
            <v>6002</v>
          </cell>
        </row>
        <row r="643">
          <cell r="A643">
            <v>6003</v>
          </cell>
        </row>
        <row r="644">
          <cell r="A644">
            <v>6004</v>
          </cell>
        </row>
        <row r="645">
          <cell r="A645">
            <v>6005</v>
          </cell>
        </row>
        <row r="646">
          <cell r="A646">
            <v>6006</v>
          </cell>
        </row>
        <row r="647">
          <cell r="A647">
            <v>6007</v>
          </cell>
        </row>
        <row r="648">
          <cell r="A648">
            <v>6008</v>
          </cell>
        </row>
        <row r="649">
          <cell r="A649">
            <v>6009</v>
          </cell>
        </row>
        <row r="650">
          <cell r="A650">
            <v>6010</v>
          </cell>
        </row>
        <row r="651">
          <cell r="A651">
            <v>6011</v>
          </cell>
        </row>
        <row r="652">
          <cell r="A652">
            <v>6012</v>
          </cell>
        </row>
        <row r="653">
          <cell r="A653">
            <v>6013</v>
          </cell>
        </row>
        <row r="654">
          <cell r="A654">
            <v>6014</v>
          </cell>
        </row>
        <row r="655">
          <cell r="A655">
            <v>6015</v>
          </cell>
        </row>
        <row r="656">
          <cell r="A656">
            <v>6016</v>
          </cell>
        </row>
        <row r="657">
          <cell r="A657">
            <v>6017</v>
          </cell>
        </row>
        <row r="658">
          <cell r="A658">
            <v>6018</v>
          </cell>
        </row>
        <row r="659">
          <cell r="A659">
            <v>6019</v>
          </cell>
        </row>
        <row r="661">
          <cell r="A661">
            <v>7000</v>
          </cell>
        </row>
        <row r="662">
          <cell r="A662">
            <v>7001</v>
          </cell>
        </row>
        <row r="663">
          <cell r="A663">
            <v>7002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1655-MAQ. Y EQUIPOS"/>
      <sheetName val="Eq. Comp"/>
      <sheetName val="Herr y Eq."/>
      <sheetName val="Eq. Labor."/>
      <sheetName val="Eq. Transp"/>
      <sheetName val="Eq. de elev."/>
      <sheetName val="Hoja8"/>
      <sheetName val="ACUMULADO"/>
      <sheetName val="INFLA Y DEPR 2004"/>
      <sheetName val="BORRADOR"/>
      <sheetName val="ACT AXAPTA"/>
      <sheetName val="Hoja1"/>
      <sheetName val="Hoja2"/>
      <sheetName val="Hoja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Nombre</v>
          </cell>
          <cell r="B1" t="str">
            <v>Modelo de valor</v>
          </cell>
          <cell r="C1" t="str">
            <v>Adquisición</v>
          </cell>
          <cell r="D1" t="str">
            <v>Valor neto en los libros</v>
          </cell>
          <cell r="E1" t="str">
            <v>Grupo de activos fijos</v>
          </cell>
          <cell r="F1" t="str">
            <v>Número de activo fijo</v>
          </cell>
        </row>
        <row r="2">
          <cell r="A2" t="str">
            <v>Estacion Total Marca Pentax Ref R-115, Serial No.846531</v>
          </cell>
          <cell r="B2" t="str">
            <v>MYE</v>
          </cell>
          <cell r="C2">
            <v>18282180</v>
          </cell>
          <cell r="D2">
            <v>22732873</v>
          </cell>
          <cell r="E2" t="str">
            <v>OM7AL</v>
          </cell>
          <cell r="F2">
            <v>16550001</v>
          </cell>
          <cell r="G2" t="str">
            <v>Estacion Total Marca Pentax Ref R-115, Serial No.846531</v>
          </cell>
        </row>
        <row r="3">
          <cell r="A3" t="str">
            <v>Nivel Automatico Marca Pentax Modelo AP-020 Serial No PO-1174</v>
          </cell>
          <cell r="B3" t="str">
            <v>MYE</v>
          </cell>
          <cell r="C3">
            <v>1218000</v>
          </cell>
          <cell r="D3">
            <v>1514512</v>
          </cell>
          <cell r="E3" t="str">
            <v>OM7AL</v>
          </cell>
          <cell r="F3">
            <v>16550002</v>
          </cell>
          <cell r="G3" t="str">
            <v>Nivel Automatico Marca Pentax Modelo AP-020 Serial No PO-1174</v>
          </cell>
        </row>
        <row r="4">
          <cell r="A4" t="str">
            <v>Paquete Promocion GPS Etrex vista marca Garmin con interfase a PC y software track maker profesional</v>
          </cell>
          <cell r="B4" t="str">
            <v>MYE</v>
          </cell>
          <cell r="C4">
            <v>1755312</v>
          </cell>
          <cell r="D4">
            <v>2184362</v>
          </cell>
          <cell r="E4" t="str">
            <v>OM7AL</v>
          </cell>
          <cell r="F4">
            <v>16550003</v>
          </cell>
          <cell r="G4" t="str">
            <v>Paquete Promocion GPS Etrex vista marca Garmin con interfase a PC y software track maker profesional</v>
          </cell>
        </row>
        <row r="5">
          <cell r="A5" t="str">
            <v>Pinza Ponchadora de impacto para Rj 45</v>
          </cell>
          <cell r="B5" t="str">
            <v>MYE</v>
          </cell>
          <cell r="C5">
            <v>170000</v>
          </cell>
          <cell r="D5">
            <v>211564</v>
          </cell>
          <cell r="E5" t="str">
            <v>HA7</v>
          </cell>
          <cell r="F5">
            <v>16550004</v>
          </cell>
          <cell r="G5" t="str">
            <v>Pinza Ponchadora de impacto para Rj 45</v>
          </cell>
        </row>
        <row r="6">
          <cell r="A6" t="str">
            <v>Apisonador  marca wacker modelo BS52V serie 5330745</v>
          </cell>
          <cell r="B6" t="str">
            <v>MYE</v>
          </cell>
          <cell r="C6">
            <v>7768048</v>
          </cell>
          <cell r="D6">
            <v>9666813</v>
          </cell>
          <cell r="E6" t="str">
            <v>OM7AC</v>
          </cell>
          <cell r="F6">
            <v>16550005</v>
          </cell>
          <cell r="G6" t="str">
            <v>Apisonador  marca wacker modelo BS52V serie 5330745</v>
          </cell>
        </row>
        <row r="7">
          <cell r="A7" t="str">
            <v>Planta eléctrica</v>
          </cell>
          <cell r="B7" t="str">
            <v>MYE</v>
          </cell>
          <cell r="C7">
            <v>500000</v>
          </cell>
          <cell r="D7">
            <v>389657</v>
          </cell>
          <cell r="E7" t="str">
            <v>OM7AC</v>
          </cell>
          <cell r="F7">
            <v>16550006</v>
          </cell>
          <cell r="G7" t="str">
            <v>Planta eléctrica</v>
          </cell>
          <cell r="H7">
            <v>1</v>
          </cell>
        </row>
        <row r="8">
          <cell r="A8" t="str">
            <v>Aires Acondicionados</v>
          </cell>
          <cell r="B8" t="str">
            <v>MYE</v>
          </cell>
          <cell r="C8">
            <v>3000000</v>
          </cell>
          <cell r="D8">
            <v>3761193</v>
          </cell>
          <cell r="E8" t="str">
            <v>OM5</v>
          </cell>
          <cell r="F8">
            <v>16550007</v>
          </cell>
          <cell r="G8" t="str">
            <v>Aires Acondicionados</v>
          </cell>
          <cell r="H8">
            <v>1</v>
          </cell>
        </row>
        <row r="9">
          <cell r="A9" t="str">
            <v>Aires Acondicionados</v>
          </cell>
          <cell r="B9" t="str">
            <v>MYE</v>
          </cell>
          <cell r="C9">
            <v>1300000</v>
          </cell>
          <cell r="D9">
            <v>1629849</v>
          </cell>
          <cell r="E9" t="str">
            <v>OM5</v>
          </cell>
          <cell r="F9">
            <v>16550008</v>
          </cell>
          <cell r="G9" t="str">
            <v>Aires Acondicionados</v>
          </cell>
          <cell r="H9">
            <v>1</v>
          </cell>
        </row>
        <row r="10">
          <cell r="A10" t="str">
            <v>Aires Acondicionados</v>
          </cell>
          <cell r="B10" t="str">
            <v>MYE</v>
          </cell>
          <cell r="C10">
            <v>1300000</v>
          </cell>
          <cell r="D10">
            <v>1629849</v>
          </cell>
          <cell r="E10" t="str">
            <v>OM5</v>
          </cell>
          <cell r="F10">
            <v>16550009</v>
          </cell>
          <cell r="G10" t="str">
            <v>Aires Acondicionados</v>
          </cell>
          <cell r="H10">
            <v>1</v>
          </cell>
        </row>
        <row r="11">
          <cell r="A11" t="str">
            <v>Planta Electrica Gasolina serie:#EZFH-1039946(marca:honda,modelo:    em1000f/l,potencia:1000watios,voltaje:120/12voltios,arranque:manual,motor:g101,potencia:2hp,  cap. Tanque:4.2,autonomia trabajo:5.5hrs)</v>
          </cell>
          <cell r="B11" t="str">
            <v>MYE</v>
          </cell>
          <cell r="C11">
            <v>2400001</v>
          </cell>
          <cell r="D11">
            <v>2843566</v>
          </cell>
          <cell r="E11" t="str">
            <v>OM7AC</v>
          </cell>
          <cell r="F11">
            <v>16550010</v>
          </cell>
          <cell r="G11" t="str">
            <v>Planta Electrica Gasolina serie:#EZFH-1039946(marca:honda,modelo:    em1000f/l,potencia:1000watios,voltaje:120/12voltios,arranque:manual,motor:g101,potencia:2hp,  cap. Tanque:4.2,autonomia trabajo:5.5hrs)</v>
          </cell>
          <cell r="H11">
            <v>1</v>
          </cell>
        </row>
        <row r="12">
          <cell r="A12" t="str">
            <v>Cortadora de Concreto Minicon 13 HP naciona 341559</v>
          </cell>
          <cell r="B12" t="str">
            <v>MYE</v>
          </cell>
          <cell r="C12">
            <v>5189492</v>
          </cell>
          <cell r="D12">
            <v>6148606</v>
          </cell>
          <cell r="E12" t="str">
            <v>OM7AC</v>
          </cell>
          <cell r="F12">
            <v>16550011</v>
          </cell>
          <cell r="G12" t="str">
            <v>Cortadora de Concreto Minicon 13 HP naciona 341559</v>
          </cell>
        </row>
        <row r="13">
          <cell r="A13" t="str">
            <v>Disco 14*125*1 SA3</v>
          </cell>
          <cell r="B13" t="str">
            <v>MYE</v>
          </cell>
          <cell r="C13">
            <v>873336</v>
          </cell>
          <cell r="D13">
            <v>1069744</v>
          </cell>
          <cell r="E13" t="str">
            <v>HA7</v>
          </cell>
          <cell r="F13">
            <v>16550012</v>
          </cell>
          <cell r="G13" t="str">
            <v>Disco 14*125*1 SA3</v>
          </cell>
        </row>
        <row r="14">
          <cell r="A14" t="str">
            <v>Bomba Sumergible en acero inoxidable 385S500-6 con motor electrico trifasico marca franklin electrik de 50HP, 460voltios arranque estrella triangulo</v>
          </cell>
          <cell r="B14" t="str">
            <v>MYE</v>
          </cell>
          <cell r="C14">
            <v>12760000</v>
          </cell>
          <cell r="D14">
            <v>15118281</v>
          </cell>
          <cell r="E14" t="str">
            <v>OM7AC</v>
          </cell>
          <cell r="F14">
            <v>16550013</v>
          </cell>
          <cell r="G14" t="str">
            <v>Bomba Sumergible en acero inoxidable 385S500-6 con motor electrico trifasico marca franklin electrik de 50HP, 460voltios arranque estrella triangulo</v>
          </cell>
        </row>
        <row r="15">
          <cell r="A15" t="str">
            <v>Electrobomba Tipo Periferica marca:ebara,potencia:1/2"HP,succ./descarga:1</v>
          </cell>
          <cell r="B15" t="str">
            <v>MYE</v>
          </cell>
          <cell r="C15">
            <v>215000</v>
          </cell>
          <cell r="D15">
            <v>256712</v>
          </cell>
          <cell r="E15" t="str">
            <v>OM7AC</v>
          </cell>
          <cell r="F15">
            <v>16550014</v>
          </cell>
          <cell r="G15" t="str">
            <v>Electrobomba Tipo Periferica marca:ebara,potencia:1/2"HP,succ./descarga:1</v>
          </cell>
        </row>
        <row r="16">
          <cell r="A16" t="str">
            <v>Monitor de Tension de Fase 460 digital REF.3FD 3300</v>
          </cell>
          <cell r="B16" t="str">
            <v>MYE</v>
          </cell>
          <cell r="C16">
            <v>359600</v>
          </cell>
          <cell r="D16">
            <v>406157</v>
          </cell>
          <cell r="E16" t="str">
            <v>OM7AC</v>
          </cell>
          <cell r="F16">
            <v>16550015</v>
          </cell>
          <cell r="G16" t="str">
            <v>Monitor de Tension de Fase 460 digital REF.3FD 3300</v>
          </cell>
        </row>
        <row r="17">
          <cell r="A17" t="str">
            <v>Pulidora Skit 7 "</v>
          </cell>
          <cell r="B17" t="str">
            <v>MYE</v>
          </cell>
          <cell r="C17">
            <v>288500</v>
          </cell>
          <cell r="D17">
            <v>325852</v>
          </cell>
          <cell r="E17" t="str">
            <v>OM7AC</v>
          </cell>
          <cell r="F17">
            <v>16550016</v>
          </cell>
          <cell r="G17" t="str">
            <v>Pulidora Skit 7 "</v>
          </cell>
        </row>
        <row r="18">
          <cell r="A18" t="str">
            <v>Equipo de Diagnostico Ridgid</v>
          </cell>
          <cell r="B18" t="str">
            <v>MYE</v>
          </cell>
          <cell r="C18">
            <v>43709264</v>
          </cell>
          <cell r="D18">
            <v>49368043</v>
          </cell>
          <cell r="E18" t="str">
            <v>OM7AC</v>
          </cell>
          <cell r="F18">
            <v>16550017</v>
          </cell>
          <cell r="G18" t="str">
            <v>Equipo de Diagnostico Ridgid</v>
          </cell>
        </row>
        <row r="19">
          <cell r="A19" t="str">
            <v>Bomba Pedrollo Jet JDWM1A/30 1 HP,serie 01-03,voltaje:110/220 monof. Incluye eyector</v>
          </cell>
          <cell r="B19" t="str">
            <v>MYE</v>
          </cell>
          <cell r="C19">
            <v>512720</v>
          </cell>
          <cell r="D19">
            <v>579101</v>
          </cell>
          <cell r="E19" t="str">
            <v>OM7AC</v>
          </cell>
          <cell r="F19">
            <v>16550018</v>
          </cell>
          <cell r="G19" t="str">
            <v>Bomba Pedrollo Jet JDWM1A/30 1 HP,serie 01-03,voltaje:110/220 monof. Incluye eyector</v>
          </cell>
        </row>
        <row r="20">
          <cell r="A20" t="str">
            <v>Bomba Pedrollo Jet JDWM1A/30 1 HP</v>
          </cell>
          <cell r="B20" t="str">
            <v>MYE</v>
          </cell>
          <cell r="C20">
            <v>512720</v>
          </cell>
          <cell r="D20">
            <v>579101</v>
          </cell>
          <cell r="E20" t="str">
            <v>OM7AC</v>
          </cell>
          <cell r="F20">
            <v>16550019</v>
          </cell>
          <cell r="G20" t="str">
            <v>Bomba Pedrollo Jet JDWM1A/30 1 HP</v>
          </cell>
        </row>
        <row r="21">
          <cell r="A21" t="str">
            <v xml:space="preserve">Motobomba modelo 16 CCG con motores a gasolina marca Brigs Stratton de 6.5 HP </v>
          </cell>
          <cell r="B21" t="str">
            <v>MYE</v>
          </cell>
          <cell r="C21">
            <v>1273680</v>
          </cell>
          <cell r="D21">
            <v>1438573</v>
          </cell>
          <cell r="E21" t="str">
            <v>OM7AC</v>
          </cell>
          <cell r="F21">
            <v>16550020</v>
          </cell>
          <cell r="G21" t="str">
            <v xml:space="preserve">Motobomba modelo 16 CCG con motores a gasolina marca Brigs Stratton de 6.5 HP </v>
          </cell>
        </row>
        <row r="22">
          <cell r="A22" t="str">
            <v xml:space="preserve">Motobomba modelo 16 CCG con motores a gasolina marca Brigs Stratton de 6.5 HP </v>
          </cell>
          <cell r="B22" t="str">
            <v>MYE</v>
          </cell>
          <cell r="C22">
            <v>1273680</v>
          </cell>
          <cell r="D22">
            <v>1438573</v>
          </cell>
          <cell r="E22" t="str">
            <v>OM7AC</v>
          </cell>
          <cell r="F22">
            <v>16550021</v>
          </cell>
          <cell r="G22" t="str">
            <v xml:space="preserve">Motobomba modelo 16 CCG con motores a gasolina marca Brigs Stratton de 6.5 HP </v>
          </cell>
        </row>
        <row r="23">
          <cell r="A23" t="str">
            <v>Motobomba Autocebante a Gasolina(marca:IHM,modelo:G575/201,motor:brigg straton,potencia:8HP,succión:3",descarga:3")serie:0310138</v>
          </cell>
          <cell r="B23" t="str">
            <v>MYE</v>
          </cell>
          <cell r="C23">
            <v>1760000</v>
          </cell>
          <cell r="D23">
            <v>1987855</v>
          </cell>
          <cell r="E23" t="str">
            <v>OM7AC</v>
          </cell>
          <cell r="F23">
            <v>16550022</v>
          </cell>
          <cell r="G23" t="str">
            <v>Motobomba Autocebante a Gasolina(marca:IHM,modelo:G575/201,motor:brigg straton,potencia:8HP,succión:3",descarga:3")serie:0310138</v>
          </cell>
        </row>
        <row r="24">
          <cell r="A24" t="str">
            <v>Motobomba Autocebante a Gasolina(marca:IHM,modelo:G575/201,motor:brigg straton,potencia:8HP,succión:3",descarga:3")serie:0310138</v>
          </cell>
          <cell r="B24" t="str">
            <v>MYE</v>
          </cell>
          <cell r="C24">
            <v>1760000</v>
          </cell>
          <cell r="D24">
            <v>1987855</v>
          </cell>
          <cell r="E24" t="str">
            <v>OM7AC</v>
          </cell>
          <cell r="F24">
            <v>16550023</v>
          </cell>
          <cell r="G24" t="str">
            <v>Motobomba Autocebante a Gasolina(marca:IHM,modelo:G575/201,motor:brigg straton,potencia:8HP,succión:3",descarga:3")serie:0310138</v>
          </cell>
        </row>
        <row r="25">
          <cell r="A25" t="str">
            <v>Equipo Soldadura Lincon</v>
          </cell>
          <cell r="B25" t="str">
            <v>MYE</v>
          </cell>
          <cell r="C25">
            <v>2156672</v>
          </cell>
          <cell r="D25">
            <v>2455516</v>
          </cell>
          <cell r="E25" t="str">
            <v>OM7AC</v>
          </cell>
          <cell r="F25">
            <v>16550024</v>
          </cell>
          <cell r="G25" t="str">
            <v>Equipo Soldadura Lincon</v>
          </cell>
        </row>
        <row r="26">
          <cell r="A26" t="str">
            <v>Bomba Caracol EC-205-S, serie EC2055-3C17G 003</v>
          </cell>
          <cell r="B26" t="str">
            <v>MYE</v>
          </cell>
          <cell r="C26">
            <v>240120</v>
          </cell>
          <cell r="D26">
            <v>273393</v>
          </cell>
          <cell r="E26" t="str">
            <v>OM7AC</v>
          </cell>
          <cell r="F26">
            <v>16550025</v>
          </cell>
          <cell r="G26" t="str">
            <v>Bomba Caracol EC-205-S, serie EC2055-3C17G 003</v>
          </cell>
        </row>
        <row r="27">
          <cell r="A27" t="str">
            <v>Monitor Trif Disibeint 440 v Pfeb</v>
          </cell>
          <cell r="B27" t="str">
            <v>MYE</v>
          </cell>
          <cell r="C27">
            <v>251488</v>
          </cell>
          <cell r="D27">
            <v>286342</v>
          </cell>
          <cell r="E27" t="str">
            <v>OM7AC</v>
          </cell>
          <cell r="F27">
            <v>16550026</v>
          </cell>
          <cell r="G27" t="str">
            <v>Monitor Trif Disibeint 440 v Pfeb</v>
          </cell>
        </row>
        <row r="28">
          <cell r="A28" t="str">
            <v>Monitor Trif Disibeint 440 v Pfeb</v>
          </cell>
          <cell r="B28" t="str">
            <v>MYE</v>
          </cell>
          <cell r="C28">
            <v>251488</v>
          </cell>
          <cell r="D28">
            <v>286342</v>
          </cell>
          <cell r="E28" t="str">
            <v>OM7AC</v>
          </cell>
          <cell r="F28">
            <v>16550027</v>
          </cell>
          <cell r="G28" t="str">
            <v>Monitor Trif Disibeint 440 v Pfeb</v>
          </cell>
        </row>
        <row r="29">
          <cell r="A29" t="str">
            <v>Ponchadora de Impacto</v>
          </cell>
          <cell r="B29" t="str">
            <v>MYE</v>
          </cell>
          <cell r="C29">
            <v>170000</v>
          </cell>
          <cell r="D29">
            <v>183901</v>
          </cell>
          <cell r="E29" t="str">
            <v>OM7AC</v>
          </cell>
          <cell r="F29">
            <v>16550028</v>
          </cell>
          <cell r="G29" t="str">
            <v>Ponchadora de Impacto</v>
          </cell>
        </row>
        <row r="30">
          <cell r="A30" t="str">
            <v>Motobomba Sumergible marca grundfos inoxidable modelo 625S1250-5 con motor franklin electric de 125HP a 460voltios</v>
          </cell>
          <cell r="B30" t="str">
            <v>MYE</v>
          </cell>
          <cell r="C30">
            <v>27820280</v>
          </cell>
          <cell r="D30">
            <v>30094024</v>
          </cell>
          <cell r="E30" t="str">
            <v>OM7AC</v>
          </cell>
          <cell r="F30">
            <v>16550029</v>
          </cell>
          <cell r="G30" t="str">
            <v>Motobomba Sumergible marca grundfos inoxidable modelo 625S1250-5 con motor franklin electric de 125HP a 460voltios</v>
          </cell>
        </row>
        <row r="31">
          <cell r="A31" t="str">
            <v>Bomba A/CEB 20 CCE, referencia:1D0039</v>
          </cell>
          <cell r="B31" t="str">
            <v>MYE</v>
          </cell>
          <cell r="C31">
            <v>1528300</v>
          </cell>
          <cell r="D31">
            <v>1653206</v>
          </cell>
          <cell r="E31" t="str">
            <v>OM7AC</v>
          </cell>
          <cell r="F31">
            <v>16550030</v>
          </cell>
          <cell r="G31" t="str">
            <v>Bomba A/CEB 20 CCE, referencia:1D0039</v>
          </cell>
        </row>
        <row r="32">
          <cell r="A32" t="str">
            <v>Diferencial Manual de 2 toneladas CM</v>
          </cell>
          <cell r="B32" t="str">
            <v>MYE</v>
          </cell>
          <cell r="C32">
            <v>677730</v>
          </cell>
          <cell r="D32">
            <v>733112</v>
          </cell>
          <cell r="E32" t="str">
            <v>OM7AC</v>
          </cell>
          <cell r="F32">
            <v>16550031</v>
          </cell>
          <cell r="G32" t="str">
            <v>Diferencial Manual de 2 toneladas CM</v>
          </cell>
        </row>
        <row r="33">
          <cell r="A33" t="str">
            <v>Juego de LLaves Mixtas 1200fasd</v>
          </cell>
          <cell r="B33" t="str">
            <v>MYE</v>
          </cell>
          <cell r="C33">
            <v>1089878</v>
          </cell>
          <cell r="D33">
            <v>1178952</v>
          </cell>
          <cell r="E33" t="str">
            <v>OM7AC</v>
          </cell>
          <cell r="F33">
            <v>16550032</v>
          </cell>
          <cell r="G33" t="str">
            <v>Juego de LLaves Mixtas 1200fasd</v>
          </cell>
          <cell r="H33">
            <v>1</v>
          </cell>
        </row>
        <row r="34">
          <cell r="A34" t="str">
            <v>Juego de LLaves Mixtas 1200fmasd</v>
          </cell>
          <cell r="B34" t="str">
            <v>MYE</v>
          </cell>
          <cell r="C34">
            <v>743519</v>
          </cell>
          <cell r="D34">
            <v>804282</v>
          </cell>
          <cell r="E34" t="str">
            <v>OM7AC</v>
          </cell>
          <cell r="F34">
            <v>16550033</v>
          </cell>
          <cell r="G34" t="str">
            <v>Juego de LLaves Mixtas 1200fmasd</v>
          </cell>
        </row>
        <row r="35">
          <cell r="A35" t="str">
            <v>Planta Electrica a gasolina, modelo:7200ETG,marca:enermax, potencia:6.3KW,arranque:manual-electrico,motor:GX390K1-honda,potencia:13HP,nivel de ruido: 78 decibeles, capac. Tanque:19lt,autonom.trab.:4.8hr, Serie No. *2918536 y *3226501</v>
          </cell>
          <cell r="B35" t="str">
            <v>MYE</v>
          </cell>
          <cell r="C35">
            <v>4780000</v>
          </cell>
          <cell r="D35">
            <v>5170665</v>
          </cell>
          <cell r="E35" t="str">
            <v>OM7AC</v>
          </cell>
          <cell r="F35">
            <v>16550034</v>
          </cell>
          <cell r="G35" t="str">
            <v>Planta Electrica a gasolina, modelo:7200ETG,marca:enermax, potencia:6.3KW,arranque:manual-electrico,motor:GX390K1-honda,potencia:13HP,nivel de ruido: 78 decibeles, capac. Tanque:19lt,autonom.trab.:4.8hr, Serie No. *2918536 y *3226501</v>
          </cell>
        </row>
        <row r="36">
          <cell r="A36" t="str">
            <v>Planta Electrica a gasolina, modelo:7200ETG,marca:enermax, potencia:6.3KW,arranque:manual-electrico,motor:GX390K1-honda,potencia:13HP,nivel de ruido: 78 decibeles, capac. Tanque:19lt,autonom.trab.:4.8hr, Serie No. *2918536 y *3226501</v>
          </cell>
          <cell r="B36" t="str">
            <v>MYE</v>
          </cell>
          <cell r="C36">
            <v>4780000</v>
          </cell>
          <cell r="D36">
            <v>5170665</v>
          </cell>
          <cell r="E36" t="str">
            <v>OM7AC</v>
          </cell>
          <cell r="F36">
            <v>16550035</v>
          </cell>
          <cell r="G36" t="str">
            <v>Planta Electrica a gasolina, modelo:7200ETG,marca:enermax, potencia:6.3KW,arranque:manual-electrico,motor:GX390K1-honda,potencia:13HP,nivel de ruido: 78 decibeles, capac. Tanque:19lt,autonom.trab.:4.8hr, Serie No. *2918536 y *3226501</v>
          </cell>
        </row>
        <row r="37">
          <cell r="A37" t="str">
            <v>Equipos de Bombeo Sumergibles para pozo profundo-Marca Ebara (modelo BHS 1012-5-125, capacidad  H=131.1m(430Ft),Q=180m3/hr(50L/sg), motor:125HP</v>
          </cell>
          <cell r="B37" t="str">
            <v>MYE</v>
          </cell>
          <cell r="C37">
            <v>32413996</v>
          </cell>
          <cell r="D37">
            <v>35063184</v>
          </cell>
          <cell r="E37" t="str">
            <v>OM7AC</v>
          </cell>
          <cell r="F37">
            <v>16550036</v>
          </cell>
          <cell r="G37" t="str">
            <v>Equipos de Bombeo Sumergibles para pozo profundo-Marca Ebara (modelo BHS 1012-5-125, capacidad  H=131.1m(430Ft),Q=180m3/hr(50L/sg), motor:125HP</v>
          </cell>
        </row>
        <row r="38">
          <cell r="A38" t="str">
            <v>Equipos de Bombeo Sumergibles para pozo profundo-Marca Ebara(modelo BHS 517-12-45, capacidad H=112.8m(370Ft), Q=72m3/hr(20L/sg),motor:45HP</v>
          </cell>
          <cell r="B38" t="str">
            <v>MYE</v>
          </cell>
          <cell r="C38">
            <v>13611904</v>
          </cell>
          <cell r="D38">
            <v>14724399</v>
          </cell>
          <cell r="E38" t="str">
            <v>OM7AC</v>
          </cell>
          <cell r="F38">
            <v>16550037</v>
          </cell>
          <cell r="G38" t="str">
            <v>Equipos de Bombeo Sumergibles para pozo profundo-Marca Ebara(modelo BHS 517-12-45, capacidad H=112.8m(370Ft), Q=72m3/hr(20L/sg),motor:45HP</v>
          </cell>
        </row>
        <row r="39">
          <cell r="A39" t="str">
            <v>Equipos de Bombeo Sumergibles para pozo profundo-Marca Ebara(modelo BHS 517-11-40,capacidad H=100m(328Ft),Q=72m3/hr(20L/sg),motor:40HP</v>
          </cell>
          <cell r="B39" t="str">
            <v>MYE</v>
          </cell>
          <cell r="C39">
            <v>12747124</v>
          </cell>
          <cell r="D39">
            <v>13788940</v>
          </cell>
          <cell r="E39" t="str">
            <v>OM7AC</v>
          </cell>
          <cell r="F39">
            <v>16550038</v>
          </cell>
          <cell r="G39" t="str">
            <v>Equipos de Bombeo Sumergibles para pozo profundo-Marca Ebara(modelo BHS 517-11-40,capacidad H=100m(328Ft),Q=72m3/hr(20L/sg),motor:40HP</v>
          </cell>
        </row>
        <row r="40">
          <cell r="A40" t="str">
            <v>Bomba Sumergible marca grundfos inoxidable modelo 800S1000-4 con motor franklin electric de 100 460voltios</v>
          </cell>
          <cell r="B40" t="str">
            <v>MYE</v>
          </cell>
          <cell r="C40">
            <v>28431600</v>
          </cell>
          <cell r="D40">
            <v>29267162</v>
          </cell>
          <cell r="E40" t="str">
            <v>OM7AC</v>
          </cell>
          <cell r="F40">
            <v>16550039</v>
          </cell>
          <cell r="G40" t="str">
            <v>Bomba Sumergible marca grundfos inoxidable modelo 800S1000-4 con motor franklin electric de 100 460voltios</v>
          </cell>
        </row>
        <row r="41">
          <cell r="A41" t="str">
            <v>Motobomba Sumergible marca grundfos inoxidable modelo 385S500-6 con motor franklin electric de 50HP a 460voltios</v>
          </cell>
          <cell r="B41" t="str">
            <v>MYE</v>
          </cell>
          <cell r="C41">
            <v>15581120</v>
          </cell>
          <cell r="D41">
            <v>16039024</v>
          </cell>
          <cell r="E41" t="str">
            <v>OM7AC</v>
          </cell>
          <cell r="F41">
            <v>16550040</v>
          </cell>
          <cell r="G41" t="str">
            <v>Motobomba Sumergible marca grundfos inoxidable modelo 385S500-6 con motor franklin electric de 50HP a 460voltios</v>
          </cell>
        </row>
        <row r="42">
          <cell r="A42" t="str">
            <v>Motobomba Sumergible marca grundfos inoxidable modelo 475S1000-9 con motor franklin electric de 100HP a 460voltios</v>
          </cell>
          <cell r="B42" t="str">
            <v>MYE</v>
          </cell>
          <cell r="C42">
            <v>25462000</v>
          </cell>
          <cell r="D42">
            <v>26210288</v>
          </cell>
          <cell r="E42" t="str">
            <v>OM7AC</v>
          </cell>
          <cell r="F42">
            <v>16550041</v>
          </cell>
          <cell r="G42" t="str">
            <v>Motobomba Sumergible marca grundfos inoxidable modelo 475S1000-9 con motor franklin electric de 100HP a 460voltios</v>
          </cell>
        </row>
        <row r="43">
          <cell r="A43" t="str">
            <v>Destapadora k-1000 ridg ref:*34295</v>
          </cell>
          <cell r="B43" t="str">
            <v>MYE</v>
          </cell>
          <cell r="C43">
            <v>11484000</v>
          </cell>
          <cell r="D43">
            <v>11821495</v>
          </cell>
          <cell r="E43" t="str">
            <v>OM7AL</v>
          </cell>
          <cell r="F43">
            <v>16550042</v>
          </cell>
          <cell r="G43" t="str">
            <v>Destapadora k-1000 ridg ref:*34295</v>
          </cell>
        </row>
        <row r="44">
          <cell r="A44" t="str">
            <v>Destapadora k-1000 ridg ref:*34295</v>
          </cell>
          <cell r="B44" t="str">
            <v>MYE</v>
          </cell>
          <cell r="C44">
            <v>11484000</v>
          </cell>
          <cell r="D44">
            <v>11821495</v>
          </cell>
          <cell r="E44" t="str">
            <v>OM7AL</v>
          </cell>
          <cell r="F44">
            <v>16550043</v>
          </cell>
          <cell r="G44" t="str">
            <v>Destapadora k-1000 ridg ref:*34295</v>
          </cell>
        </row>
        <row r="45">
          <cell r="A45" t="str">
            <v>Llave de Tubo trabajo</v>
          </cell>
          <cell r="B45" t="str">
            <v>MYE</v>
          </cell>
          <cell r="C45">
            <v>152241</v>
          </cell>
          <cell r="D45">
            <v>156711</v>
          </cell>
          <cell r="E45" t="str">
            <v>HA7</v>
          </cell>
          <cell r="F45">
            <v>16550044</v>
          </cell>
          <cell r="G45" t="str">
            <v>Llave de Tubo trabajo</v>
          </cell>
        </row>
        <row r="46">
          <cell r="A46" t="str">
            <v>LLave P/ Tubo de trabajo</v>
          </cell>
          <cell r="B46" t="str">
            <v>MYE</v>
          </cell>
          <cell r="C46">
            <v>240071</v>
          </cell>
          <cell r="D46">
            <v>247126</v>
          </cell>
          <cell r="E46" t="str">
            <v>HA7</v>
          </cell>
          <cell r="F46">
            <v>16550045</v>
          </cell>
          <cell r="G46" t="str">
            <v>LLave P/ Tubo de trabajo</v>
          </cell>
        </row>
        <row r="47">
          <cell r="A47" t="str">
            <v>Llave p/ Tubo de trabajo</v>
          </cell>
          <cell r="B47" t="str">
            <v>MYE</v>
          </cell>
          <cell r="C47">
            <v>506920</v>
          </cell>
          <cell r="D47">
            <v>521819</v>
          </cell>
          <cell r="E47" t="str">
            <v>HA7</v>
          </cell>
          <cell r="F47">
            <v>16550046</v>
          </cell>
          <cell r="G47" t="str">
            <v>LLave P/ Tubo de trabajo</v>
          </cell>
        </row>
        <row r="48">
          <cell r="A48" t="str">
            <v>Extrator 5 TON.5.1/2*7" POWER TEAM</v>
          </cell>
          <cell r="B48" t="str">
            <v>MYE</v>
          </cell>
          <cell r="C48">
            <v>170369</v>
          </cell>
          <cell r="D48">
            <v>175380</v>
          </cell>
          <cell r="E48" t="str">
            <v>HA7</v>
          </cell>
          <cell r="F48">
            <v>16550047</v>
          </cell>
          <cell r="G48" t="str">
            <v>Extrator 5 TON.5.1/2*7" POWER TEAM</v>
          </cell>
        </row>
        <row r="49">
          <cell r="A49" t="str">
            <v>Martillo D.Bola 24ONZ</v>
          </cell>
          <cell r="B49" t="str">
            <v>MYE</v>
          </cell>
          <cell r="C49">
            <v>82319</v>
          </cell>
          <cell r="D49">
            <v>84737</v>
          </cell>
          <cell r="E49" t="str">
            <v>HA7</v>
          </cell>
          <cell r="F49">
            <v>16550048</v>
          </cell>
          <cell r="G49" t="str">
            <v>Martillo D.Bola 24ONZ</v>
          </cell>
        </row>
        <row r="50">
          <cell r="A50" t="str">
            <v>Hombresolo 10 guijada</v>
          </cell>
          <cell r="B50" t="str">
            <v>MYE</v>
          </cell>
          <cell r="C50">
            <v>41380</v>
          </cell>
          <cell r="D50">
            <v>42603</v>
          </cell>
          <cell r="E50" t="str">
            <v>HA7</v>
          </cell>
          <cell r="F50">
            <v>16550049</v>
          </cell>
          <cell r="G50" t="str">
            <v>Hombresolo 10 guijada</v>
          </cell>
        </row>
        <row r="51">
          <cell r="A51" t="str">
            <v>Jgo. de Llaves BRISTOL 0.28</v>
          </cell>
          <cell r="B51" t="str">
            <v>MYE</v>
          </cell>
          <cell r="C51">
            <v>98739</v>
          </cell>
          <cell r="D51">
            <v>101639</v>
          </cell>
          <cell r="E51" t="str">
            <v>HA7</v>
          </cell>
          <cell r="F51">
            <v>16550050</v>
          </cell>
          <cell r="G51" t="str">
            <v>Jgo. de Llaves BRISTOL 0.28</v>
          </cell>
        </row>
        <row r="52">
          <cell r="A52" t="str">
            <v>Jgo. de BROGAS 1/16-1 HSS 37 pzas.</v>
          </cell>
          <cell r="B52" t="str">
            <v>MYE</v>
          </cell>
          <cell r="C52">
            <v>1046900</v>
          </cell>
          <cell r="D52">
            <v>1077670</v>
          </cell>
          <cell r="E52" t="str">
            <v>HA7</v>
          </cell>
          <cell r="F52">
            <v>16550051</v>
          </cell>
          <cell r="G52" t="str">
            <v>Jgo. de BROGAS 1/16-1 HSS 37 pzas.</v>
          </cell>
          <cell r="H52">
            <v>1</v>
          </cell>
        </row>
        <row r="53">
          <cell r="A53" t="str">
            <v>Ratchet de 1/2 IR</v>
          </cell>
          <cell r="B53" t="str">
            <v>MYE</v>
          </cell>
          <cell r="C53">
            <v>136703</v>
          </cell>
          <cell r="D53">
            <v>140724</v>
          </cell>
          <cell r="E53" t="str">
            <v>HA7</v>
          </cell>
          <cell r="F53">
            <v>16550052</v>
          </cell>
          <cell r="G53" t="str">
            <v>Ratchet de 1/2 IR</v>
          </cell>
          <cell r="H53">
            <v>1</v>
          </cell>
        </row>
        <row r="54">
          <cell r="A54" t="str">
            <v>Prensa de Banco de 8"URSUS</v>
          </cell>
          <cell r="B54" t="str">
            <v>MYE</v>
          </cell>
          <cell r="C54">
            <v>396720</v>
          </cell>
          <cell r="D54">
            <v>408380</v>
          </cell>
          <cell r="E54" t="str">
            <v>HA7</v>
          </cell>
          <cell r="F54">
            <v>16550053</v>
          </cell>
          <cell r="G54" t="str">
            <v>Prensa de Banco de 8"URSUS</v>
          </cell>
          <cell r="H54">
            <v>1</v>
          </cell>
        </row>
        <row r="55">
          <cell r="A55" t="str">
            <v>Prensa Cadena de</v>
          </cell>
          <cell r="B55" t="str">
            <v>MYE</v>
          </cell>
          <cell r="C55">
            <v>1696419</v>
          </cell>
          <cell r="D55">
            <v>1746270</v>
          </cell>
          <cell r="E55" t="str">
            <v>HA7</v>
          </cell>
          <cell r="F55">
            <v>16550054</v>
          </cell>
          <cell r="G55" t="str">
            <v>Prensa Cadena de</v>
          </cell>
          <cell r="H55">
            <v>1</v>
          </cell>
        </row>
        <row r="56">
          <cell r="A56" t="str">
            <v>Llave P/tubo Trabajo</v>
          </cell>
          <cell r="B56" t="str">
            <v>MYE</v>
          </cell>
          <cell r="C56">
            <v>106453</v>
          </cell>
          <cell r="D56">
            <v>109582</v>
          </cell>
          <cell r="E56" t="str">
            <v>HA7</v>
          </cell>
          <cell r="F56">
            <v>16550055</v>
          </cell>
          <cell r="G56" t="str">
            <v>Llave P/tubo Trabajo</v>
          </cell>
          <cell r="H56">
            <v>1</v>
          </cell>
        </row>
        <row r="57">
          <cell r="A57" t="str">
            <v>Barra de Puntas 16 Libras Marca</v>
          </cell>
          <cell r="B57" t="str">
            <v>MYE</v>
          </cell>
          <cell r="C57">
            <v>43639</v>
          </cell>
          <cell r="D57">
            <v>44929</v>
          </cell>
          <cell r="E57" t="str">
            <v>HA7</v>
          </cell>
          <cell r="F57">
            <v>16550056</v>
          </cell>
          <cell r="G57" t="str">
            <v>Barra de Puntas 16 Libras Marca</v>
          </cell>
        </row>
        <row r="58">
          <cell r="A58" t="str">
            <v>Barra de Puntas 16 Libras Marca</v>
          </cell>
          <cell r="B58" t="str">
            <v>MYE</v>
          </cell>
          <cell r="C58">
            <v>43639</v>
          </cell>
          <cell r="D58">
            <v>44929</v>
          </cell>
          <cell r="E58" t="str">
            <v>HA7</v>
          </cell>
          <cell r="F58">
            <v>16550057</v>
          </cell>
          <cell r="G58" t="str">
            <v>Barra de Puntas 16 Libras Marca</v>
          </cell>
        </row>
        <row r="59">
          <cell r="A59" t="str">
            <v>Manguera Gemela Oxiacetilenica</v>
          </cell>
          <cell r="B59" t="str">
            <v>MYE</v>
          </cell>
          <cell r="C59">
            <v>5730</v>
          </cell>
          <cell r="D59">
            <v>5902</v>
          </cell>
          <cell r="E59" t="str">
            <v>HA7</v>
          </cell>
          <cell r="F59">
            <v>16550058</v>
          </cell>
          <cell r="G59" t="str">
            <v>Manguera Gemela Oxiacetilenica</v>
          </cell>
          <cell r="H59">
            <v>1</v>
          </cell>
        </row>
        <row r="60">
          <cell r="A60" t="str">
            <v>Manguera Gemela Oxiacetilenica</v>
          </cell>
          <cell r="B60" t="str">
            <v>MYE</v>
          </cell>
          <cell r="C60">
            <v>5730</v>
          </cell>
          <cell r="D60">
            <v>5902</v>
          </cell>
          <cell r="E60" t="str">
            <v>HA7</v>
          </cell>
          <cell r="F60">
            <v>16550059</v>
          </cell>
          <cell r="G60" t="str">
            <v>Manguera Gemela Oxiacetilenica</v>
          </cell>
          <cell r="H60">
            <v>1</v>
          </cell>
        </row>
        <row r="61">
          <cell r="A61" t="str">
            <v>Manguera Gemela Oxiacetilenica</v>
          </cell>
          <cell r="B61" t="str">
            <v>MYE</v>
          </cell>
          <cell r="C61">
            <v>5730</v>
          </cell>
          <cell r="D61">
            <v>5902</v>
          </cell>
          <cell r="E61" t="str">
            <v>HA7</v>
          </cell>
          <cell r="F61">
            <v>16550060</v>
          </cell>
          <cell r="G61" t="str">
            <v>Manguera Gemela Oxiacetilenica</v>
          </cell>
          <cell r="H61">
            <v>1</v>
          </cell>
        </row>
        <row r="62">
          <cell r="A62" t="str">
            <v>Manguera Gemela Oxiacetilenica</v>
          </cell>
          <cell r="B62" t="str">
            <v>MYE</v>
          </cell>
          <cell r="C62">
            <v>5730</v>
          </cell>
          <cell r="D62">
            <v>5902</v>
          </cell>
          <cell r="E62" t="str">
            <v>HA7</v>
          </cell>
          <cell r="F62">
            <v>16550061</v>
          </cell>
          <cell r="G62" t="str">
            <v>Manguera Gemela Oxiacetilenica</v>
          </cell>
          <cell r="H62">
            <v>1</v>
          </cell>
        </row>
        <row r="63">
          <cell r="A63" t="str">
            <v>Manguera Gemela Oxiacetilenica</v>
          </cell>
          <cell r="B63" t="str">
            <v>MYE</v>
          </cell>
          <cell r="C63">
            <v>5730</v>
          </cell>
          <cell r="D63">
            <v>5902</v>
          </cell>
          <cell r="E63" t="str">
            <v>HA7</v>
          </cell>
          <cell r="F63">
            <v>16550062</v>
          </cell>
          <cell r="G63" t="str">
            <v>Manguera Gemela Oxiacetilenica</v>
          </cell>
          <cell r="H63">
            <v>1</v>
          </cell>
        </row>
        <row r="64">
          <cell r="A64" t="str">
            <v>Manguera Gemela Oxiacetilenica</v>
          </cell>
          <cell r="B64" t="str">
            <v>MYE</v>
          </cell>
          <cell r="C64">
            <v>5730</v>
          </cell>
          <cell r="D64">
            <v>5902</v>
          </cell>
          <cell r="E64" t="str">
            <v>HA7</v>
          </cell>
          <cell r="F64">
            <v>16550063</v>
          </cell>
          <cell r="G64" t="str">
            <v>Manguera Gemela Oxiacetilenica</v>
          </cell>
          <cell r="H64">
            <v>1</v>
          </cell>
        </row>
        <row r="65">
          <cell r="A65" t="str">
            <v>Manguera Gemela Oxiacetilenica</v>
          </cell>
          <cell r="B65" t="str">
            <v>MYE</v>
          </cell>
          <cell r="C65">
            <v>5730</v>
          </cell>
          <cell r="D65">
            <v>5902</v>
          </cell>
          <cell r="E65" t="str">
            <v>HA7</v>
          </cell>
          <cell r="F65">
            <v>16550064</v>
          </cell>
          <cell r="G65" t="str">
            <v>Manguera Gemela Oxiacetilenica</v>
          </cell>
        </row>
        <row r="66">
          <cell r="A66" t="str">
            <v>Manguera Gemela Oxiacetilenica</v>
          </cell>
          <cell r="B66" t="str">
            <v>MYE</v>
          </cell>
          <cell r="C66">
            <v>5730</v>
          </cell>
          <cell r="D66">
            <v>5902</v>
          </cell>
          <cell r="E66" t="str">
            <v>HA7</v>
          </cell>
          <cell r="F66">
            <v>16550065</v>
          </cell>
          <cell r="G66" t="str">
            <v>Manguera Gemela Oxiacetilenica</v>
          </cell>
        </row>
        <row r="67">
          <cell r="A67" t="str">
            <v>Manguera Gemela Oxiacetilenica</v>
          </cell>
          <cell r="B67" t="str">
            <v>MYE</v>
          </cell>
          <cell r="C67">
            <v>5730</v>
          </cell>
          <cell r="D67">
            <v>5902</v>
          </cell>
          <cell r="E67" t="str">
            <v>HA7</v>
          </cell>
          <cell r="F67">
            <v>16550066</v>
          </cell>
          <cell r="G67" t="str">
            <v>Manguera Gemela Oxiacetilenica</v>
          </cell>
        </row>
        <row r="68">
          <cell r="A68" t="str">
            <v>Manguera Gemela Oxiacetilenica</v>
          </cell>
          <cell r="B68" t="str">
            <v>MYE</v>
          </cell>
          <cell r="C68">
            <v>5730</v>
          </cell>
          <cell r="D68">
            <v>5902</v>
          </cell>
          <cell r="E68" t="str">
            <v>HA7</v>
          </cell>
          <cell r="F68">
            <v>16550067</v>
          </cell>
          <cell r="G68" t="str">
            <v>Manguera Gemela Oxiacetilenica</v>
          </cell>
        </row>
        <row r="69">
          <cell r="A69" t="str">
            <v>Manguera Gemela Oxiacetilenica</v>
          </cell>
          <cell r="B69" t="str">
            <v>MYE</v>
          </cell>
          <cell r="C69">
            <v>5730</v>
          </cell>
          <cell r="D69">
            <v>5902</v>
          </cell>
          <cell r="E69" t="str">
            <v>HA7</v>
          </cell>
          <cell r="F69">
            <v>16550068</v>
          </cell>
          <cell r="G69" t="str">
            <v>Manguera Gemela Oxiacetilenica</v>
          </cell>
        </row>
        <row r="70">
          <cell r="A70" t="str">
            <v>Manguera Gemela Oxiacetilenica</v>
          </cell>
          <cell r="B70" t="str">
            <v>MYE</v>
          </cell>
          <cell r="C70">
            <v>5730</v>
          </cell>
          <cell r="D70">
            <v>5902</v>
          </cell>
          <cell r="E70" t="str">
            <v>HA7</v>
          </cell>
          <cell r="F70">
            <v>16550069</v>
          </cell>
          <cell r="G70" t="str">
            <v>Manguera Gemela Oxiacetilenica</v>
          </cell>
        </row>
        <row r="71">
          <cell r="A71" t="str">
            <v>Manguera Gemela Oxiacetilenica</v>
          </cell>
          <cell r="B71" t="str">
            <v>MYE</v>
          </cell>
          <cell r="C71">
            <v>5730</v>
          </cell>
          <cell r="D71">
            <v>5902</v>
          </cell>
          <cell r="E71" t="str">
            <v>HA7</v>
          </cell>
          <cell r="F71">
            <v>16550070</v>
          </cell>
          <cell r="G71" t="str">
            <v>Manguera Gemela Oxiacetilenica</v>
          </cell>
        </row>
        <row r="72">
          <cell r="A72" t="str">
            <v>Manguera Gemela Oxiacetilenica</v>
          </cell>
          <cell r="B72" t="str">
            <v>MYE</v>
          </cell>
          <cell r="C72">
            <v>5730</v>
          </cell>
          <cell r="D72">
            <v>5902</v>
          </cell>
          <cell r="E72" t="str">
            <v>HA7</v>
          </cell>
          <cell r="F72">
            <v>16550071</v>
          </cell>
          <cell r="G72" t="str">
            <v>Manguera Gemela Oxiacetilenica</v>
          </cell>
        </row>
        <row r="73">
          <cell r="A73" t="str">
            <v>Manguera Gemela Oxiacetilenica</v>
          </cell>
          <cell r="B73" t="str">
            <v>MYE</v>
          </cell>
          <cell r="C73">
            <v>5730</v>
          </cell>
          <cell r="D73">
            <v>5902</v>
          </cell>
          <cell r="E73" t="str">
            <v>HA7</v>
          </cell>
          <cell r="F73">
            <v>16550072</v>
          </cell>
          <cell r="G73" t="str">
            <v>Manguera Gemela Oxiacetilenica</v>
          </cell>
        </row>
        <row r="74">
          <cell r="A74" t="str">
            <v>Manguera Gemela Oxiacetilenica</v>
          </cell>
          <cell r="B74" t="str">
            <v>MYE</v>
          </cell>
          <cell r="C74">
            <v>5730</v>
          </cell>
          <cell r="D74">
            <v>5902</v>
          </cell>
          <cell r="E74" t="str">
            <v>HA7</v>
          </cell>
          <cell r="F74">
            <v>16550073</v>
          </cell>
          <cell r="G74" t="str">
            <v>Manguera Gemela Oxiacetilenica</v>
          </cell>
        </row>
        <row r="75">
          <cell r="A75" t="str">
            <v>Manguera Gemela Oxiacetilenica</v>
          </cell>
          <cell r="B75" t="str">
            <v>MYE</v>
          </cell>
          <cell r="C75">
            <v>5730</v>
          </cell>
          <cell r="D75">
            <v>5902</v>
          </cell>
          <cell r="E75" t="str">
            <v>HA7</v>
          </cell>
          <cell r="F75">
            <v>16550074</v>
          </cell>
          <cell r="G75" t="str">
            <v>Manguera Gemela Oxiacetilenica</v>
          </cell>
        </row>
        <row r="76">
          <cell r="A76" t="str">
            <v>Manguera Gemela Oxiacetilenica</v>
          </cell>
          <cell r="B76" t="str">
            <v>MYE</v>
          </cell>
          <cell r="C76">
            <v>5730</v>
          </cell>
          <cell r="D76">
            <v>5902</v>
          </cell>
          <cell r="E76" t="str">
            <v>HA7</v>
          </cell>
          <cell r="F76">
            <v>16550075</v>
          </cell>
          <cell r="G76" t="str">
            <v>Manguera Gemela Oxiacetilenica</v>
          </cell>
        </row>
        <row r="77">
          <cell r="A77" t="str">
            <v>Manguera Gemela Oxiacetilenica</v>
          </cell>
          <cell r="B77" t="str">
            <v>MYE</v>
          </cell>
          <cell r="C77">
            <v>5730</v>
          </cell>
          <cell r="D77">
            <v>5902</v>
          </cell>
          <cell r="E77" t="str">
            <v>HA7</v>
          </cell>
          <cell r="F77">
            <v>16550076</v>
          </cell>
          <cell r="G77" t="str">
            <v>Manguera Gemela Oxiacetilenica</v>
          </cell>
        </row>
        <row r="78">
          <cell r="A78" t="str">
            <v>Manguera Gemela Oxiacetilenica</v>
          </cell>
          <cell r="B78" t="str">
            <v>MYE</v>
          </cell>
          <cell r="C78">
            <v>5730</v>
          </cell>
          <cell r="D78">
            <v>5902</v>
          </cell>
          <cell r="E78" t="str">
            <v>HA7</v>
          </cell>
          <cell r="F78">
            <v>16550077</v>
          </cell>
          <cell r="G78" t="str">
            <v>Manguera Gemela Oxiacetilenica</v>
          </cell>
        </row>
        <row r="79">
          <cell r="A79" t="str">
            <v>Pinza P/PINES Comertible</v>
          </cell>
          <cell r="B79" t="str">
            <v>MYE</v>
          </cell>
          <cell r="C79">
            <v>75068</v>
          </cell>
          <cell r="D79">
            <v>77277</v>
          </cell>
          <cell r="E79" t="str">
            <v>HA7</v>
          </cell>
          <cell r="F79">
            <v>16550078</v>
          </cell>
          <cell r="G79" t="str">
            <v>Pinza P/PINES Comertible</v>
          </cell>
        </row>
        <row r="80">
          <cell r="A80" t="str">
            <v>Jgo.Cinceles 86C PROTO 5pzas.</v>
          </cell>
          <cell r="B80" t="str">
            <v>MYE</v>
          </cell>
          <cell r="C80">
            <v>89377</v>
          </cell>
          <cell r="D80">
            <v>91999</v>
          </cell>
          <cell r="E80" t="str">
            <v>HA7</v>
          </cell>
          <cell r="F80">
            <v>16550079</v>
          </cell>
          <cell r="G80" t="str">
            <v>Jgo.Cinceles 86C PROTO 5pzas.</v>
          </cell>
        </row>
        <row r="81">
          <cell r="A81" t="str">
            <v>Volvedor Articulado de 1</v>
          </cell>
          <cell r="B81" t="str">
            <v>MYE</v>
          </cell>
          <cell r="C81">
            <v>438632</v>
          </cell>
          <cell r="D81">
            <v>451531</v>
          </cell>
          <cell r="E81" t="str">
            <v>HA7</v>
          </cell>
          <cell r="F81">
            <v>16550080</v>
          </cell>
          <cell r="G81" t="str">
            <v>Volvedor Articulado de 1</v>
          </cell>
        </row>
        <row r="82">
          <cell r="A82" t="str">
            <v>Jgo.Cinceles 86B PROTO 7pzas.</v>
          </cell>
          <cell r="B82" t="str">
            <v>MYE</v>
          </cell>
          <cell r="C82">
            <v>151842</v>
          </cell>
          <cell r="D82">
            <v>156299</v>
          </cell>
          <cell r="E82" t="str">
            <v>HA7</v>
          </cell>
          <cell r="F82">
            <v>16550081</v>
          </cell>
          <cell r="G82" t="str">
            <v>Jgo.Cinceles 86B PROTO 7pzas.</v>
          </cell>
        </row>
        <row r="83">
          <cell r="A83" t="str">
            <v>Jgo. de Llaves BRISTOL 0.7</v>
          </cell>
          <cell r="B83" t="str">
            <v>MYE</v>
          </cell>
          <cell r="C83">
            <v>105448</v>
          </cell>
          <cell r="D83">
            <v>108546</v>
          </cell>
          <cell r="E83" t="str">
            <v>HA7</v>
          </cell>
          <cell r="F83">
            <v>16550082</v>
          </cell>
          <cell r="G83" t="str">
            <v>Jgo. de Llaves BRISTOL 0.7</v>
          </cell>
        </row>
        <row r="84">
          <cell r="A84" t="str">
            <v>Jgo. de Llaves Mixtas de 1 a 2" PROTOS</v>
          </cell>
          <cell r="B84" t="str">
            <v>MYE</v>
          </cell>
          <cell r="C84">
            <v>2746593</v>
          </cell>
          <cell r="D84">
            <v>2827312</v>
          </cell>
          <cell r="E84" t="str">
            <v>HA7</v>
          </cell>
          <cell r="F84">
            <v>16550083</v>
          </cell>
          <cell r="G84" t="str">
            <v>Jgo. de Llaves Mixtas de 1 a 2" PROTOS</v>
          </cell>
        </row>
        <row r="85">
          <cell r="A85" t="str">
            <v>Jgo. De Copas 1/2 de 3/8-1 PROTO</v>
          </cell>
          <cell r="B85" t="str">
            <v>MYE</v>
          </cell>
          <cell r="C85">
            <v>215353</v>
          </cell>
          <cell r="D85">
            <v>221676</v>
          </cell>
          <cell r="E85" t="str">
            <v>HA7</v>
          </cell>
          <cell r="F85">
            <v>16550084</v>
          </cell>
          <cell r="G85" t="str">
            <v>Jgo. De Copas 1/2 de 3/8-1 PROTO</v>
          </cell>
        </row>
        <row r="86">
          <cell r="A86" t="str">
            <v>Llave P/tubo Trabajo</v>
          </cell>
          <cell r="B86" t="str">
            <v>MYE</v>
          </cell>
          <cell r="C86">
            <v>106328</v>
          </cell>
          <cell r="D86">
            <v>109454</v>
          </cell>
          <cell r="E86" t="str">
            <v>HA7</v>
          </cell>
          <cell r="F86">
            <v>16550085</v>
          </cell>
          <cell r="G86" t="str">
            <v>Llave P/tubo Trabajo</v>
          </cell>
        </row>
        <row r="87">
          <cell r="A87" t="str">
            <v>Tijera P/Lamina 10"PROTO.</v>
          </cell>
          <cell r="B87" t="str">
            <v>MYE</v>
          </cell>
          <cell r="C87">
            <v>53274</v>
          </cell>
          <cell r="D87">
            <v>54837</v>
          </cell>
          <cell r="E87" t="str">
            <v>HA7</v>
          </cell>
          <cell r="F87">
            <v>16550086</v>
          </cell>
          <cell r="G87" t="str">
            <v>Tijera P/Lamina 10"PROTO.</v>
          </cell>
        </row>
        <row r="88">
          <cell r="A88" t="str">
            <v>Jgo. de Copas 1"DE 1.1/16-2" PROTO</v>
          </cell>
          <cell r="B88" t="str">
            <v>MYE</v>
          </cell>
          <cell r="C88">
            <v>1392174</v>
          </cell>
          <cell r="D88">
            <v>1433094</v>
          </cell>
          <cell r="E88" t="str">
            <v>HA7</v>
          </cell>
          <cell r="F88">
            <v>16550087</v>
          </cell>
          <cell r="G88" t="str">
            <v>Jgo. de Copas 1"DE 1.1/16-2" PROTO</v>
          </cell>
        </row>
        <row r="89">
          <cell r="A89" t="str">
            <v>Bomba Industrial  2.0 HP 4HME200 Marca Evans-motor webb 110/220voltios,succión y desc 1 1/2*1 1/4</v>
          </cell>
          <cell r="B89" t="str">
            <v>MYE</v>
          </cell>
          <cell r="C89">
            <v>473280</v>
          </cell>
          <cell r="D89">
            <v>487193</v>
          </cell>
          <cell r="E89" t="str">
            <v>HA7</v>
          </cell>
          <cell r="F89">
            <v>16550088</v>
          </cell>
          <cell r="G89" t="str">
            <v>Bomba Industrial  2.0 HP 4HME200 Marca Evans-motor webb 110/220voltios,succión y desc 1 1/2*1 1/4</v>
          </cell>
          <cell r="H89">
            <v>1</v>
          </cell>
        </row>
        <row r="90">
          <cell r="A90" t="str">
            <v>Equipo de Soldadura Autogena</v>
          </cell>
          <cell r="B90" t="str">
            <v>MYE</v>
          </cell>
          <cell r="C90">
            <v>1567595</v>
          </cell>
          <cell r="D90">
            <v>1585615</v>
          </cell>
          <cell r="E90" t="str">
            <v>HA7</v>
          </cell>
          <cell r="F90">
            <v>16550089</v>
          </cell>
          <cell r="G90" t="str">
            <v>Equipo de Soldadura Autogena</v>
          </cell>
          <cell r="H90">
            <v>1</v>
          </cell>
        </row>
        <row r="91">
          <cell r="A91" t="str">
            <v>Torres Riendadas de 40 metros de altura</v>
          </cell>
          <cell r="B91" t="str">
            <v>MYE</v>
          </cell>
          <cell r="C91">
            <v>14790000</v>
          </cell>
          <cell r="D91">
            <v>14960016</v>
          </cell>
          <cell r="E91" t="str">
            <v>HA7</v>
          </cell>
          <cell r="F91">
            <v>16550090</v>
          </cell>
          <cell r="G91" t="str">
            <v>Torres Riendadas de 40 metros de altura</v>
          </cell>
          <cell r="H91">
            <v>1</v>
          </cell>
        </row>
        <row r="92">
          <cell r="A92" t="str">
            <v>Torres Riendadas de 25 metros de altura</v>
          </cell>
          <cell r="B92" t="str">
            <v>MYE</v>
          </cell>
          <cell r="C92">
            <v>7377600</v>
          </cell>
          <cell r="D92">
            <v>7462407</v>
          </cell>
          <cell r="E92" t="str">
            <v>HA7</v>
          </cell>
          <cell r="F92">
            <v>16550091</v>
          </cell>
          <cell r="G92" t="str">
            <v>Torres Riendadas de 25 metros de altura</v>
          </cell>
          <cell r="H92">
            <v>1</v>
          </cell>
        </row>
        <row r="93">
          <cell r="A93" t="str">
            <v>Equipo protección respiratoria,de autocontenido, marca MSA,modelo AirHawk MMR,con cilindro ´para 30minutos,aire a 2216psi,arnes,correas,máscara ultra lite,reguladores,alarma y estuche</v>
          </cell>
          <cell r="B93" t="str">
            <v>MYE</v>
          </cell>
          <cell r="C93">
            <v>4872000</v>
          </cell>
          <cell r="D93">
            <v>5036507</v>
          </cell>
          <cell r="E93" t="str">
            <v>OM7AC</v>
          </cell>
          <cell r="F93">
            <v>16550092</v>
          </cell>
          <cell r="G93" t="str">
            <v>Equipo protección respiratoria,de autocontenido, marca MSA,modelo AirHawk MMR,con cilindro ´para 30minutos,aire a 2216psi,arnes,correas,máscara ultra lite,reguladores,alarma y estuche</v>
          </cell>
          <cell r="H93">
            <v>1</v>
          </cell>
        </row>
        <row r="94">
          <cell r="A94" t="str">
            <v>Equipo protección respiratoria,de autocontenido, marca MSA,modelo AirHawk MMR,con cilindro ´para 30minutos,aire a 2216psi,arnes,correas,máscara ultra lite,reguladores,alarma y estuche</v>
          </cell>
          <cell r="B94" t="str">
            <v>MYE</v>
          </cell>
          <cell r="C94">
            <v>4872000</v>
          </cell>
          <cell r="D94">
            <v>5036507</v>
          </cell>
          <cell r="E94" t="str">
            <v>OM7AC</v>
          </cell>
          <cell r="F94">
            <v>16550093</v>
          </cell>
          <cell r="G94" t="str">
            <v>Equipo protección respiratoria,de autocontenido, marca MSA,modelo AirHawk MMR,con cilindro ´para 30minutos,aire a 2216psi,arnes,correas,máscara ultra lite,reguladores,alarma y estuche</v>
          </cell>
          <cell r="H94">
            <v>1</v>
          </cell>
        </row>
        <row r="95">
          <cell r="A95" t="str">
            <v>Guadañadora TL- 52 J400(incluye gafas,taro medidor de aceite,3 cuchillos,herramientas,arnes y manual de operaciones)</v>
          </cell>
          <cell r="B95" t="str">
            <v>MYE</v>
          </cell>
          <cell r="C95">
            <v>1326170</v>
          </cell>
          <cell r="D95">
            <v>1379856</v>
          </cell>
          <cell r="E95" t="str">
            <v>OM7AC</v>
          </cell>
          <cell r="F95">
            <v>16550094</v>
          </cell>
          <cell r="G95" t="str">
            <v>Guadañadora TL- 52 J400(incluye gafas,taro medidor de aceite,3 cuchillos,herramientas,arnes y manual de operaciones)</v>
          </cell>
        </row>
        <row r="96">
          <cell r="A96" t="str">
            <v>Llave de cadena p/tb de 2 a 12 Pulgadas  Marca Ridgid</v>
          </cell>
          <cell r="B96" t="str">
            <v>MYE</v>
          </cell>
          <cell r="C96">
            <v>2589294</v>
          </cell>
          <cell r="D96">
            <v>2666318</v>
          </cell>
          <cell r="E96" t="str">
            <v>HA7</v>
          </cell>
          <cell r="F96">
            <v>16550095</v>
          </cell>
          <cell r="G96" t="str">
            <v>Llave de cadena p/tb de 2 a 12 Pulgadas  Marca Ridgid</v>
          </cell>
        </row>
        <row r="97">
          <cell r="A97" t="str">
            <v>Llave de cadena p/tb de 2 a 12 Pulgadas  Marca Ridgid</v>
          </cell>
          <cell r="B97" t="str">
            <v>MYE</v>
          </cell>
          <cell r="C97">
            <v>2589294</v>
          </cell>
          <cell r="D97">
            <v>2666318</v>
          </cell>
          <cell r="E97" t="str">
            <v>HA7</v>
          </cell>
          <cell r="F97">
            <v>16550096</v>
          </cell>
          <cell r="G97" t="str">
            <v>Llave de cadena p/tb de 2 a 12 Pulgadas  Marca Ridgid</v>
          </cell>
          <cell r="H97">
            <v>1</v>
          </cell>
        </row>
        <row r="98">
          <cell r="A98" t="str">
            <v>Transformadores   ?</v>
          </cell>
          <cell r="B98" t="str">
            <v>MYE</v>
          </cell>
          <cell r="C98">
            <v>3016000</v>
          </cell>
          <cell r="D98">
            <v>3034902</v>
          </cell>
          <cell r="E98" t="str">
            <v>OM7AC</v>
          </cell>
          <cell r="F98">
            <v>16550097</v>
          </cell>
          <cell r="G98" t="str">
            <v>Transformadores   ?</v>
          </cell>
          <cell r="H98">
            <v>1</v>
          </cell>
        </row>
        <row r="99">
          <cell r="A99" t="str">
            <v>Transformadores   ?</v>
          </cell>
          <cell r="B99" t="str">
            <v>MYE</v>
          </cell>
          <cell r="C99">
            <v>3016000</v>
          </cell>
          <cell r="D99">
            <v>3034902</v>
          </cell>
          <cell r="E99" t="str">
            <v>OM7AC</v>
          </cell>
          <cell r="F99">
            <v>16550098</v>
          </cell>
          <cell r="G99" t="str">
            <v>Transformadores   ?</v>
          </cell>
        </row>
        <row r="100">
          <cell r="A100" t="str">
            <v>Transformadores   ?</v>
          </cell>
          <cell r="B100" t="str">
            <v>MYE</v>
          </cell>
          <cell r="C100">
            <v>3016000</v>
          </cell>
          <cell r="D100">
            <v>3034902</v>
          </cell>
          <cell r="E100" t="str">
            <v>OM7AC</v>
          </cell>
          <cell r="F100">
            <v>16550099</v>
          </cell>
          <cell r="G100" t="str">
            <v>Transformadores   ?</v>
          </cell>
        </row>
        <row r="101">
          <cell r="A101" t="str">
            <v>Transformadores   ?</v>
          </cell>
          <cell r="B101" t="str">
            <v>MYE</v>
          </cell>
          <cell r="C101">
            <v>3016000</v>
          </cell>
          <cell r="D101">
            <v>3034902</v>
          </cell>
          <cell r="E101" t="str">
            <v>OM7AC</v>
          </cell>
          <cell r="F101">
            <v>16550100</v>
          </cell>
          <cell r="G101" t="str">
            <v>Transformadores   ?</v>
          </cell>
        </row>
        <row r="102">
          <cell r="A102" t="str">
            <v>Transformadores   ?</v>
          </cell>
          <cell r="B102" t="str">
            <v>MYE</v>
          </cell>
          <cell r="C102">
            <v>3016000</v>
          </cell>
          <cell r="D102">
            <v>3034902</v>
          </cell>
          <cell r="E102" t="str">
            <v>OM7AL</v>
          </cell>
          <cell r="F102">
            <v>16550101</v>
          </cell>
          <cell r="G102" t="str">
            <v>Transformadores   ?</v>
          </cell>
        </row>
        <row r="103">
          <cell r="A103" t="str">
            <v>Transformadores   ?</v>
          </cell>
          <cell r="B103" t="str">
            <v>MYE</v>
          </cell>
          <cell r="C103">
            <v>3016000</v>
          </cell>
          <cell r="D103">
            <v>3034902</v>
          </cell>
          <cell r="E103" t="str">
            <v>OM7AC</v>
          </cell>
          <cell r="F103">
            <v>16550102</v>
          </cell>
          <cell r="G103" t="str">
            <v>Transformadores   ?</v>
          </cell>
        </row>
        <row r="104">
          <cell r="A104" t="str">
            <v>Transformadores   ?</v>
          </cell>
          <cell r="B104" t="str">
            <v>MYE</v>
          </cell>
          <cell r="C104">
            <v>3016000</v>
          </cell>
          <cell r="D104">
            <v>3034902</v>
          </cell>
          <cell r="E104" t="str">
            <v>OM7AC</v>
          </cell>
          <cell r="F104">
            <v>16550103</v>
          </cell>
          <cell r="G104" t="str">
            <v>Transformadores   ?</v>
          </cell>
        </row>
        <row r="105">
          <cell r="A105" t="str">
            <v>Transformadores   ?</v>
          </cell>
          <cell r="B105" t="str">
            <v>MYE</v>
          </cell>
          <cell r="C105">
            <v>3016000</v>
          </cell>
          <cell r="D105">
            <v>3034902</v>
          </cell>
          <cell r="E105" t="str">
            <v>OM7AC</v>
          </cell>
          <cell r="F105">
            <v>16550104</v>
          </cell>
          <cell r="G105" t="str">
            <v>Transformadores   ?</v>
          </cell>
        </row>
        <row r="106">
          <cell r="A106" t="str">
            <v>Compresor Crafstman 3HP, 15GLN</v>
          </cell>
          <cell r="B106" t="str">
            <v>MYE</v>
          </cell>
          <cell r="C106">
            <v>989750</v>
          </cell>
          <cell r="D106">
            <v>943894</v>
          </cell>
          <cell r="E106" t="str">
            <v>HA7</v>
          </cell>
          <cell r="F106">
            <v>16550105</v>
          </cell>
          <cell r="G106" t="str">
            <v>Compresor Crafstman 3HP, 15GLN</v>
          </cell>
        </row>
        <row r="107">
          <cell r="A107" t="str">
            <v>Aire acondicionado Samsung de 2.4 Tn. Ofic. Czal</v>
          </cell>
          <cell r="B107" t="str">
            <v>MYE</v>
          </cell>
          <cell r="C107">
            <v>3801900</v>
          </cell>
          <cell r="D107">
            <v>4899606</v>
          </cell>
          <cell r="E107" t="str">
            <v>OM5</v>
          </cell>
          <cell r="F107">
            <v>16550106</v>
          </cell>
          <cell r="G107" t="str">
            <v>Aire acondicionado Samsung de 2.4 Tn. Ofic. Czal</v>
          </cell>
        </row>
        <row r="108">
          <cell r="A108" t="str">
            <v>Motor franklin de 60 hp a 460V</v>
          </cell>
          <cell r="B108" t="str">
            <v>MYE</v>
          </cell>
          <cell r="C108">
            <v>8839200</v>
          </cell>
          <cell r="D108">
            <v>9271177</v>
          </cell>
          <cell r="E108" t="str">
            <v>OM7AC</v>
          </cell>
          <cell r="F108">
            <v>16550107</v>
          </cell>
          <cell r="G108" t="str">
            <v>Motor franklin de 60 hp a 460V</v>
          </cell>
        </row>
        <row r="109">
          <cell r="A109" t="str">
            <v>B:omba sumergible inox Grundfod 230S, con motor Franklin 30HP</v>
          </cell>
          <cell r="B109" t="str">
            <v>MYE</v>
          </cell>
          <cell r="C109">
            <v>10625600</v>
          </cell>
          <cell r="D109">
            <v>11144878</v>
          </cell>
          <cell r="E109" t="str">
            <v>OM7AC</v>
          </cell>
          <cell r="F109">
            <v>16550108</v>
          </cell>
          <cell r="G109" t="str">
            <v>B:omba sumergible inox Grundfod 230S, con motor Franklin 30HP</v>
          </cell>
        </row>
        <row r="110">
          <cell r="A110" t="str">
            <v>Motobomba modelo SP 230S-10</v>
          </cell>
          <cell r="B110" t="str">
            <v>MYE</v>
          </cell>
          <cell r="C110">
            <v>13166000</v>
          </cell>
          <cell r="D110">
            <v>13911490</v>
          </cell>
          <cell r="E110" t="str">
            <v>OM7AC</v>
          </cell>
          <cell r="F110">
            <v>16550109</v>
          </cell>
          <cell r="G110" t="str">
            <v>Motobomba modelo SP 230S-10</v>
          </cell>
        </row>
        <row r="111">
          <cell r="A111" t="str">
            <v>Motor sumerg. Franklin 30HP Mod. 230S</v>
          </cell>
          <cell r="B111" t="str">
            <v>MYE</v>
          </cell>
          <cell r="C111">
            <v>6043600</v>
          </cell>
          <cell r="D111">
            <v>6145824</v>
          </cell>
          <cell r="E111" t="str">
            <v>OM7AC</v>
          </cell>
          <cell r="F111">
            <v>16550110</v>
          </cell>
          <cell r="G111" t="str">
            <v>Motor sumerg. Franklin 30HP Mod. 230S</v>
          </cell>
        </row>
        <row r="112">
          <cell r="A112" t="str">
            <v>Tanque de hierro con carreta</v>
          </cell>
          <cell r="B112" t="str">
            <v>MYE</v>
          </cell>
          <cell r="C112">
            <v>686200</v>
          </cell>
          <cell r="D112">
            <v>683097</v>
          </cell>
          <cell r="E112" t="str">
            <v>OM7AC</v>
          </cell>
          <cell r="F112">
            <v>16550111</v>
          </cell>
          <cell r="G112" t="str">
            <v>Tanque de hierro con carreta</v>
          </cell>
        </row>
        <row r="113">
          <cell r="A113" t="str">
            <v>Meger Kioritsu 3122</v>
          </cell>
          <cell r="B113" t="str">
            <v>MYE</v>
          </cell>
          <cell r="C113">
            <v>2070600</v>
          </cell>
          <cell r="D113">
            <v>1989401</v>
          </cell>
          <cell r="E113" t="str">
            <v>HA7</v>
          </cell>
          <cell r="F113">
            <v>16550112</v>
          </cell>
          <cell r="G113" t="e">
            <v>#N/A</v>
          </cell>
        </row>
        <row r="114">
          <cell r="A114" t="str">
            <v>Aire Acondic. Mini Split 22000</v>
          </cell>
          <cell r="B114" t="str">
            <v>MYE</v>
          </cell>
          <cell r="C114">
            <v>2463300</v>
          </cell>
          <cell r="D114">
            <v>2372031</v>
          </cell>
          <cell r="E114" t="str">
            <v>OM7AC</v>
          </cell>
          <cell r="F114">
            <v>16550113</v>
          </cell>
          <cell r="G114" t="e">
            <v>#N/A</v>
          </cell>
        </row>
        <row r="115">
          <cell r="A115" t="str">
            <v>Taladro rotomartillo de 1/2</v>
          </cell>
          <cell r="B115" t="str">
            <v>MYE</v>
          </cell>
          <cell r="C115">
            <v>852000</v>
          </cell>
          <cell r="D115">
            <v>821586</v>
          </cell>
          <cell r="E115" t="str">
            <v>HA7</v>
          </cell>
          <cell r="F115">
            <v>16550114</v>
          </cell>
          <cell r="G115" t="e">
            <v>#N/A</v>
          </cell>
        </row>
        <row r="116">
          <cell r="A116" t="str">
            <v>Motor sumerg Ebara M10</v>
          </cell>
          <cell r="B116" t="str">
            <v>MYE</v>
          </cell>
          <cell r="C116">
            <v>23442891</v>
          </cell>
          <cell r="D116">
            <v>22779927</v>
          </cell>
          <cell r="E116" t="str">
            <v>OM7AC</v>
          </cell>
          <cell r="F116">
            <v>16550115</v>
          </cell>
          <cell r="G116" t="e">
            <v>#N/A</v>
          </cell>
        </row>
        <row r="117">
          <cell r="A117" t="str">
            <v>Guadaña TL-52 J400</v>
          </cell>
          <cell r="B117" t="str">
            <v>MYE</v>
          </cell>
          <cell r="C117">
            <v>1365000</v>
          </cell>
          <cell r="D117">
            <v>1346277</v>
          </cell>
          <cell r="E117" t="str">
            <v>OM7AC</v>
          </cell>
          <cell r="F117">
            <v>16550116</v>
          </cell>
          <cell r="G117" t="e">
            <v>#N/A</v>
          </cell>
        </row>
        <row r="118">
          <cell r="A118" t="str">
            <v>Guadaña TL-52 J400</v>
          </cell>
          <cell r="B118" t="str">
            <v>MYE</v>
          </cell>
          <cell r="C118">
            <v>1365000</v>
          </cell>
          <cell r="D118">
            <v>1346277</v>
          </cell>
          <cell r="E118" t="str">
            <v>OM7AL</v>
          </cell>
          <cell r="F118">
            <v>16550117</v>
          </cell>
          <cell r="G118" t="e">
            <v>#N/A</v>
          </cell>
        </row>
        <row r="119">
          <cell r="A119" t="str">
            <v>Fuente lavado de ojos ducha mixta</v>
          </cell>
          <cell r="B119" t="str">
            <v>EMC</v>
          </cell>
          <cell r="C119">
            <v>1096664</v>
          </cell>
          <cell r="D119">
            <v>1128894</v>
          </cell>
          <cell r="E119" t="str">
            <v>EL7</v>
          </cell>
          <cell r="F119">
            <v>16600001</v>
          </cell>
          <cell r="G119" t="str">
            <v>Fuente lavado de ojos ducha mixta</v>
          </cell>
        </row>
        <row r="120">
          <cell r="A120" t="str">
            <v>Fuente lavado de ojos ducha mixta</v>
          </cell>
          <cell r="B120" t="str">
            <v>EMC</v>
          </cell>
          <cell r="C120">
            <v>1096664</v>
          </cell>
          <cell r="D120">
            <v>1128894</v>
          </cell>
          <cell r="E120" t="str">
            <v>EL7</v>
          </cell>
          <cell r="F120">
            <v>16600002</v>
          </cell>
          <cell r="G120" t="str">
            <v>Fuente lavado de ojos ducha mixta</v>
          </cell>
        </row>
        <row r="121">
          <cell r="A121" t="str">
            <v>Fuente lavado de ojos ducha mixta</v>
          </cell>
          <cell r="B121" t="str">
            <v>EMC</v>
          </cell>
          <cell r="C121">
            <v>1096664</v>
          </cell>
          <cell r="D121">
            <v>1128894</v>
          </cell>
          <cell r="E121" t="str">
            <v>EL7</v>
          </cell>
          <cell r="F121">
            <v>16600003</v>
          </cell>
          <cell r="G121" t="str">
            <v>Fuente lavado de ojos ducha mixta</v>
          </cell>
        </row>
        <row r="122">
          <cell r="A122" t="str">
            <v>Sension 7w/1 meter cond probe 115</v>
          </cell>
          <cell r="B122" t="str">
            <v>EMC</v>
          </cell>
          <cell r="C122">
            <v>3507005</v>
          </cell>
          <cell r="D122">
            <v>3594227</v>
          </cell>
          <cell r="E122" t="str">
            <v>EL7</v>
          </cell>
          <cell r="F122">
            <v>16600004</v>
          </cell>
          <cell r="G122" t="str">
            <v>Sension 7w/1 meter cond probe 115</v>
          </cell>
        </row>
        <row r="123">
          <cell r="A123" t="str">
            <v>DR/4000u spectro,uv/vis 115 VAC</v>
          </cell>
          <cell r="B123" t="str">
            <v>EMC</v>
          </cell>
          <cell r="C123">
            <v>28182989</v>
          </cell>
          <cell r="D123">
            <v>28883909</v>
          </cell>
          <cell r="E123" t="str">
            <v>EL7</v>
          </cell>
          <cell r="F123">
            <v>16600005</v>
          </cell>
          <cell r="G123" t="str">
            <v>DR/4000u spectro,uv/vis 115 VAC</v>
          </cell>
        </row>
        <row r="124">
          <cell r="A124" t="str">
            <v>Macropipeteador pipetas 0.1-100 estuche schott</v>
          </cell>
          <cell r="B124" t="str">
            <v>EMC</v>
          </cell>
          <cell r="C124">
            <v>171093</v>
          </cell>
          <cell r="D124">
            <v>-92282</v>
          </cell>
          <cell r="E124" t="str">
            <v>EL7</v>
          </cell>
          <cell r="F124">
            <v>16600006</v>
          </cell>
          <cell r="G124" t="str">
            <v>Macropipeteador pipetas 0.1-100 estuche schott</v>
          </cell>
        </row>
        <row r="125">
          <cell r="A125" t="str">
            <v>Digital titrator</v>
          </cell>
          <cell r="B125" t="str">
            <v>EMC</v>
          </cell>
          <cell r="C125">
            <v>666490</v>
          </cell>
          <cell r="D125">
            <v>683062</v>
          </cell>
          <cell r="E125" t="str">
            <v>EL7</v>
          </cell>
          <cell r="F125">
            <v>16600007</v>
          </cell>
          <cell r="G125" t="str">
            <v>Digital titrator</v>
          </cell>
        </row>
        <row r="126">
          <cell r="A126" t="str">
            <v>Digital titrator</v>
          </cell>
          <cell r="B126" t="str">
            <v>EMC</v>
          </cell>
          <cell r="C126">
            <v>666490</v>
          </cell>
          <cell r="D126">
            <v>683062</v>
          </cell>
          <cell r="E126" t="str">
            <v>EL7</v>
          </cell>
          <cell r="F126">
            <v>16600008</v>
          </cell>
          <cell r="G126" t="str">
            <v>Digital titrator</v>
          </cell>
        </row>
        <row r="127">
          <cell r="A127" t="str">
            <v>2100N lab turb. 115/230v, 50/60HZ epa1821</v>
          </cell>
          <cell r="B127" t="str">
            <v>EMC</v>
          </cell>
          <cell r="C127">
            <v>8759578</v>
          </cell>
          <cell r="D127">
            <v>8977426</v>
          </cell>
          <cell r="E127" t="str">
            <v>EL7</v>
          </cell>
          <cell r="F127">
            <v>16600009</v>
          </cell>
          <cell r="G127" t="str">
            <v>2100N lab turb. 115/230v, 50/60HZ epa1821</v>
          </cell>
        </row>
        <row r="128">
          <cell r="A128" t="str">
            <v>Sension1 w/platinum ph electrode ce</v>
          </cell>
          <cell r="B128" t="str">
            <v>EMC</v>
          </cell>
          <cell r="C128">
            <v>2266065</v>
          </cell>
          <cell r="D128">
            <v>2322421</v>
          </cell>
          <cell r="E128" t="str">
            <v>EL7</v>
          </cell>
          <cell r="F128">
            <v>16600010</v>
          </cell>
          <cell r="G128" t="str">
            <v>Sension1 w/platinum ph electrode ce</v>
          </cell>
        </row>
        <row r="129">
          <cell r="A129" t="str">
            <v>Sension3 lab ph meter 115v</v>
          </cell>
          <cell r="B129" t="str">
            <v>EMC</v>
          </cell>
          <cell r="C129">
            <v>2805604</v>
          </cell>
          <cell r="D129">
            <v>2875380</v>
          </cell>
          <cell r="E129" t="str">
            <v>EL7</v>
          </cell>
          <cell r="F129">
            <v>16600011</v>
          </cell>
          <cell r="G129" t="str">
            <v>Sension3 lab ph meter 115v</v>
          </cell>
        </row>
        <row r="130">
          <cell r="A130" t="str">
            <v>Quanti-Sealer 110</v>
          </cell>
          <cell r="B130" t="str">
            <v>EMC</v>
          </cell>
          <cell r="C130">
            <v>11088480</v>
          </cell>
          <cell r="D130">
            <v>11364252</v>
          </cell>
          <cell r="E130" t="str">
            <v>EL7</v>
          </cell>
          <cell r="F130">
            <v>16600012</v>
          </cell>
          <cell r="G130" t="str">
            <v>Quanti-Sealer 110</v>
          </cell>
        </row>
        <row r="131">
          <cell r="A131" t="str">
            <v>Incubadora 120v 30*29*24</v>
          </cell>
          <cell r="B131" t="str">
            <v>EMC</v>
          </cell>
          <cell r="C131">
            <v>2239420</v>
          </cell>
          <cell r="D131">
            <v>2295111</v>
          </cell>
          <cell r="E131" t="str">
            <v>EL7</v>
          </cell>
          <cell r="F131">
            <v>16600013</v>
          </cell>
          <cell r="G131" t="str">
            <v>Incubadora 120v 30*29*24</v>
          </cell>
        </row>
        <row r="132">
          <cell r="A132" t="str">
            <v>Olla Autoclave 25lts</v>
          </cell>
          <cell r="B132" t="str">
            <v>EMC</v>
          </cell>
          <cell r="C132">
            <v>2021224</v>
          </cell>
          <cell r="D132">
            <v>2071490</v>
          </cell>
          <cell r="E132" t="str">
            <v>EL7</v>
          </cell>
          <cell r="F132">
            <v>16600014</v>
          </cell>
          <cell r="G132" t="str">
            <v>Olla Autoclave 25lts</v>
          </cell>
        </row>
        <row r="133">
          <cell r="A133" t="str">
            <v>Destilador de agua mod 26-c waterwise</v>
          </cell>
          <cell r="B133" t="str">
            <v>EMC</v>
          </cell>
          <cell r="C133">
            <v>5042328</v>
          </cell>
          <cell r="D133">
            <v>5167731</v>
          </cell>
          <cell r="E133" t="str">
            <v>EL7</v>
          </cell>
          <cell r="F133">
            <v>16600015</v>
          </cell>
          <cell r="G133" t="str">
            <v>Destilador de agua mod 26-c waterwise</v>
          </cell>
        </row>
        <row r="134">
          <cell r="A134" t="str">
            <v>Lampara UV laboratorio</v>
          </cell>
          <cell r="B134" t="str">
            <v>EMC</v>
          </cell>
          <cell r="C134">
            <v>598322</v>
          </cell>
          <cell r="D134">
            <v>613201</v>
          </cell>
          <cell r="E134" t="str">
            <v>EL7</v>
          </cell>
          <cell r="F134">
            <v>16600016</v>
          </cell>
          <cell r="G134" t="str">
            <v>lampara uv laboratorio</v>
          </cell>
        </row>
        <row r="135">
          <cell r="A135" t="str">
            <v>Rotametro REGAL 7501-100</v>
          </cell>
          <cell r="B135" t="str">
            <v>ETT</v>
          </cell>
          <cell r="C135">
            <v>1136800</v>
          </cell>
          <cell r="D135">
            <v>1097037</v>
          </cell>
          <cell r="E135" t="str">
            <v>EDEL7</v>
          </cell>
          <cell r="F135">
            <v>16600017</v>
          </cell>
          <cell r="G135" t="str">
            <v>Rotametro REGAL 7501-100</v>
          </cell>
        </row>
        <row r="136">
          <cell r="A136" t="str">
            <v>Macropipeteador eléctrico ACCU</v>
          </cell>
          <cell r="B136" t="str">
            <v>EMC</v>
          </cell>
          <cell r="C136">
            <v>1378080</v>
          </cell>
          <cell r="D136">
            <v>1347771</v>
          </cell>
          <cell r="E136" t="str">
            <v>EL7</v>
          </cell>
          <cell r="F136">
            <v>16600018</v>
          </cell>
          <cell r="G136" t="e">
            <v>#N/A</v>
          </cell>
        </row>
        <row r="137">
          <cell r="A137" t="str">
            <v>Camaras Mavica Sony FD200 digital</v>
          </cell>
          <cell r="B137" t="str">
            <v>MEEO</v>
          </cell>
          <cell r="C137">
            <v>1799000</v>
          </cell>
          <cell r="D137">
            <v>1120607</v>
          </cell>
          <cell r="E137" t="str">
            <v>OME5</v>
          </cell>
          <cell r="F137">
            <v>16650001</v>
          </cell>
          <cell r="G137" t="str">
            <v>Camaras Mavica Sony FD200 digital</v>
          </cell>
        </row>
        <row r="138">
          <cell r="A138" t="str">
            <v>Camaras Mavica Sony FD200 digital</v>
          </cell>
          <cell r="B138" t="str">
            <v>MEEO</v>
          </cell>
          <cell r="C138">
            <v>1799000</v>
          </cell>
          <cell r="D138">
            <v>1120607</v>
          </cell>
          <cell r="E138" t="str">
            <v>OME5</v>
          </cell>
          <cell r="F138">
            <v>16650002</v>
          </cell>
          <cell r="G138" t="str">
            <v>Camaras Mavica Sony FD200 digital</v>
          </cell>
          <cell r="H138">
            <v>1</v>
          </cell>
        </row>
        <row r="139">
          <cell r="A139" t="str">
            <v>Camaras de Video Sony TV 140 digital</v>
          </cell>
          <cell r="B139" t="str">
            <v>MEEO</v>
          </cell>
          <cell r="C139">
            <v>1699000</v>
          </cell>
          <cell r="D139">
            <v>1058312</v>
          </cell>
          <cell r="E139" t="str">
            <v>OME5</v>
          </cell>
          <cell r="F139">
            <v>16650003</v>
          </cell>
          <cell r="G139" t="str">
            <v>Camaras de Video Sony TV 140 digital</v>
          </cell>
          <cell r="H139">
            <v>1</v>
          </cell>
        </row>
        <row r="140">
          <cell r="A140" t="str">
            <v>Camaras de Video Sony TV 140 digital</v>
          </cell>
          <cell r="B140" t="str">
            <v>MEEO</v>
          </cell>
          <cell r="C140">
            <v>1699000</v>
          </cell>
          <cell r="D140">
            <v>1058312</v>
          </cell>
          <cell r="E140" t="str">
            <v>OME5</v>
          </cell>
          <cell r="F140">
            <v>16650004</v>
          </cell>
          <cell r="G140" t="str">
            <v>Camaras de Video Sony TV 140 digital</v>
          </cell>
        </row>
        <row r="141">
          <cell r="A141" t="str">
            <v>Silla Gerencia Comercial</v>
          </cell>
          <cell r="B141" t="str">
            <v>MEEO</v>
          </cell>
          <cell r="C141">
            <v>430000</v>
          </cell>
          <cell r="D141">
            <v>535105</v>
          </cell>
          <cell r="E141" t="str">
            <v>ME5</v>
          </cell>
          <cell r="F141">
            <v>16650005</v>
          </cell>
          <cell r="G141" t="str">
            <v>Silla Gerencia Comercial</v>
          </cell>
        </row>
        <row r="142">
          <cell r="A142" t="str">
            <v>Greca 60 Pocillos Coldelec</v>
          </cell>
          <cell r="B142" t="str">
            <v>MEEO</v>
          </cell>
          <cell r="C142">
            <v>279328</v>
          </cell>
          <cell r="D142">
            <v>108114</v>
          </cell>
          <cell r="E142" t="str">
            <v>OME5</v>
          </cell>
          <cell r="F142">
            <v>16650006</v>
          </cell>
          <cell r="G142" t="str">
            <v>Greca 60 Pocillos Coldelec</v>
          </cell>
        </row>
        <row r="143">
          <cell r="A143" t="str">
            <v>Escritorios en madera mekano</v>
          </cell>
          <cell r="B143" t="str">
            <v>MEEO</v>
          </cell>
          <cell r="C143">
            <v>240000</v>
          </cell>
          <cell r="D143">
            <v>298670</v>
          </cell>
          <cell r="E143" t="str">
            <v>ME5</v>
          </cell>
          <cell r="F143">
            <v>16650007</v>
          </cell>
          <cell r="G143" t="str">
            <v>Escritorios en madera mekano</v>
          </cell>
        </row>
        <row r="144">
          <cell r="A144" t="str">
            <v>Escritorios en madera mekano</v>
          </cell>
          <cell r="B144" t="str">
            <v>MEEO</v>
          </cell>
          <cell r="C144">
            <v>240000</v>
          </cell>
          <cell r="D144">
            <v>298670</v>
          </cell>
          <cell r="E144" t="str">
            <v>ME5</v>
          </cell>
          <cell r="F144">
            <v>16650008</v>
          </cell>
          <cell r="G144" t="str">
            <v>Escritorios en madera mekano</v>
          </cell>
        </row>
        <row r="145">
          <cell r="A145" t="str">
            <v>Silla Gerencial</v>
          </cell>
          <cell r="B145" t="str">
            <v>MEEO</v>
          </cell>
          <cell r="C145">
            <v>246500</v>
          </cell>
          <cell r="D145">
            <v>309054</v>
          </cell>
          <cell r="E145" t="str">
            <v>ME5</v>
          </cell>
          <cell r="F145">
            <v>16650009</v>
          </cell>
          <cell r="G145" t="str">
            <v>Silla Gerencial</v>
          </cell>
        </row>
        <row r="146">
          <cell r="A146" t="str">
            <v>Silla para puesto de trabajo</v>
          </cell>
          <cell r="B146" t="str">
            <v>MEEO</v>
          </cell>
          <cell r="C146">
            <v>198650</v>
          </cell>
          <cell r="D146">
            <v>249059</v>
          </cell>
          <cell r="E146" t="str">
            <v>ME5</v>
          </cell>
          <cell r="F146">
            <v>16650010</v>
          </cell>
          <cell r="G146" t="str">
            <v>Silla para puesto de trabajo</v>
          </cell>
        </row>
        <row r="147">
          <cell r="A147" t="str">
            <v>Silla para puesto de trabajo</v>
          </cell>
          <cell r="B147" t="str">
            <v>MEEO</v>
          </cell>
          <cell r="C147">
            <v>198650</v>
          </cell>
          <cell r="D147">
            <v>249059</v>
          </cell>
          <cell r="E147" t="str">
            <v>ME5</v>
          </cell>
          <cell r="F147">
            <v>16650011</v>
          </cell>
          <cell r="G147" t="str">
            <v>Silla para puesto de trabajo</v>
          </cell>
        </row>
        <row r="148">
          <cell r="A148" t="str">
            <v>Silla para puesto de trabajo</v>
          </cell>
          <cell r="B148" t="str">
            <v>MEEO</v>
          </cell>
          <cell r="C148">
            <v>198650</v>
          </cell>
          <cell r="D148">
            <v>249059</v>
          </cell>
          <cell r="E148" t="str">
            <v>ME5</v>
          </cell>
          <cell r="F148">
            <v>16650012</v>
          </cell>
          <cell r="G148" t="str">
            <v>Silla para puesto de trabajo</v>
          </cell>
        </row>
        <row r="149">
          <cell r="A149" t="str">
            <v>Silla para puesto de trabajo</v>
          </cell>
          <cell r="B149" t="str">
            <v>MEEO</v>
          </cell>
          <cell r="C149">
            <v>198650</v>
          </cell>
          <cell r="D149">
            <v>249059</v>
          </cell>
          <cell r="E149" t="str">
            <v>ME5</v>
          </cell>
          <cell r="F149">
            <v>16650013</v>
          </cell>
          <cell r="G149" t="str">
            <v>Silla para puesto de trabajo</v>
          </cell>
        </row>
        <row r="150">
          <cell r="A150" t="str">
            <v>Silla para puesto de trabajo</v>
          </cell>
          <cell r="B150" t="str">
            <v>MEEO</v>
          </cell>
          <cell r="C150">
            <v>198650</v>
          </cell>
          <cell r="D150">
            <v>249059</v>
          </cell>
          <cell r="E150" t="str">
            <v>ME5</v>
          </cell>
          <cell r="F150">
            <v>16650014</v>
          </cell>
          <cell r="G150" t="str">
            <v>Silla para puesto de trabajo</v>
          </cell>
        </row>
        <row r="151">
          <cell r="A151" t="str">
            <v>Silla para puesto de trabajo</v>
          </cell>
          <cell r="B151" t="str">
            <v>MEEO</v>
          </cell>
          <cell r="C151">
            <v>198650</v>
          </cell>
          <cell r="D151">
            <v>249059</v>
          </cell>
          <cell r="E151" t="str">
            <v>ME5</v>
          </cell>
          <cell r="F151">
            <v>16650015</v>
          </cell>
          <cell r="G151" t="str">
            <v>Silla para puesto de trabajo</v>
          </cell>
        </row>
        <row r="152">
          <cell r="A152" t="str">
            <v>Silla para puesto de trabajo</v>
          </cell>
          <cell r="B152" t="str">
            <v>MEEO</v>
          </cell>
          <cell r="C152">
            <v>198650</v>
          </cell>
          <cell r="D152">
            <v>249059</v>
          </cell>
          <cell r="E152" t="str">
            <v>ME5</v>
          </cell>
          <cell r="F152">
            <v>16650016</v>
          </cell>
          <cell r="G152" t="str">
            <v>Silla para puesto de trabajo</v>
          </cell>
        </row>
        <row r="153">
          <cell r="A153" t="str">
            <v>Silla para puesto de trabajo</v>
          </cell>
          <cell r="B153" t="str">
            <v>MEEO</v>
          </cell>
          <cell r="C153">
            <v>198650</v>
          </cell>
          <cell r="D153">
            <v>249059</v>
          </cell>
          <cell r="E153" t="str">
            <v>ME5</v>
          </cell>
          <cell r="F153">
            <v>16650017</v>
          </cell>
          <cell r="G153" t="str">
            <v>Silla para puesto de trabajo</v>
          </cell>
        </row>
        <row r="154">
          <cell r="A154" t="str">
            <v>Tandens de cuatro sillas en paño, color negro</v>
          </cell>
          <cell r="B154" t="str">
            <v>MEEO</v>
          </cell>
          <cell r="C154">
            <v>498800</v>
          </cell>
          <cell r="D154">
            <v>625360</v>
          </cell>
          <cell r="E154" t="str">
            <v>ME5</v>
          </cell>
          <cell r="F154">
            <v>16650018</v>
          </cell>
          <cell r="G154" t="str">
            <v>Tandens de cuatro sillas en paño, color negro</v>
          </cell>
        </row>
        <row r="155">
          <cell r="A155" t="str">
            <v>Tandens de cuatro sillas en paño, color negro</v>
          </cell>
          <cell r="B155" t="str">
            <v>MEEO</v>
          </cell>
          <cell r="C155">
            <v>498800</v>
          </cell>
          <cell r="D155">
            <v>625360</v>
          </cell>
          <cell r="E155" t="str">
            <v>ME5</v>
          </cell>
          <cell r="F155">
            <v>16650019</v>
          </cell>
          <cell r="G155" t="str">
            <v>Tandens de cuatro sillas en paño, color negro</v>
          </cell>
        </row>
        <row r="156">
          <cell r="A156" t="str">
            <v>Silla Gerencial</v>
          </cell>
          <cell r="B156" t="str">
            <v>MEEO</v>
          </cell>
          <cell r="C156">
            <v>246500</v>
          </cell>
          <cell r="D156">
            <v>309054</v>
          </cell>
          <cell r="E156" t="str">
            <v>ME5</v>
          </cell>
          <cell r="F156">
            <v>16650020</v>
          </cell>
          <cell r="G156" t="str">
            <v>Silla Gerencial</v>
          </cell>
        </row>
        <row r="157">
          <cell r="A157" t="str">
            <v>Tandens de cuatro sillas en paño, color negro</v>
          </cell>
          <cell r="B157" t="str">
            <v>MEEO</v>
          </cell>
          <cell r="C157">
            <v>498800</v>
          </cell>
          <cell r="D157">
            <v>625360</v>
          </cell>
          <cell r="E157" t="str">
            <v>ME5</v>
          </cell>
          <cell r="F157">
            <v>16650021</v>
          </cell>
          <cell r="G157" t="str">
            <v>Tandens de cuatro sillas en paño, color negro</v>
          </cell>
        </row>
        <row r="158">
          <cell r="A158" t="str">
            <v>Tandens de cuatro sillas en paño, color negro</v>
          </cell>
          <cell r="B158" t="str">
            <v>MEEO</v>
          </cell>
          <cell r="C158">
            <v>498800</v>
          </cell>
          <cell r="D158">
            <v>625360</v>
          </cell>
          <cell r="E158" t="str">
            <v>ME5</v>
          </cell>
          <cell r="F158">
            <v>16650022</v>
          </cell>
          <cell r="G158" t="str">
            <v>Tandens de cuatro sillas en paño, color negro</v>
          </cell>
        </row>
        <row r="159">
          <cell r="A159" t="str">
            <v>Tandens de cuatro sillas en paño, color negro</v>
          </cell>
          <cell r="B159" t="str">
            <v>MEEO</v>
          </cell>
          <cell r="C159">
            <v>498800</v>
          </cell>
          <cell r="D159">
            <v>625360</v>
          </cell>
          <cell r="E159" t="str">
            <v>ME5</v>
          </cell>
          <cell r="F159">
            <v>16650023</v>
          </cell>
          <cell r="G159" t="str">
            <v>Tandens de cuatro sillas en paño, color negro</v>
          </cell>
        </row>
        <row r="160">
          <cell r="A160" t="str">
            <v>Mesa redonda</v>
          </cell>
          <cell r="B160" t="str">
            <v>MEEO</v>
          </cell>
          <cell r="C160">
            <v>50000</v>
          </cell>
          <cell r="D160">
            <v>62687</v>
          </cell>
          <cell r="E160" t="str">
            <v>ME5</v>
          </cell>
          <cell r="F160">
            <v>16650024</v>
          </cell>
          <cell r="G160" t="str">
            <v>Mesa redonda</v>
          </cell>
        </row>
        <row r="161">
          <cell r="A161" t="str">
            <v>Palomera de madera</v>
          </cell>
          <cell r="B161" t="str">
            <v>MEEO</v>
          </cell>
          <cell r="C161">
            <v>25000</v>
          </cell>
          <cell r="D161">
            <v>31346</v>
          </cell>
          <cell r="E161" t="str">
            <v>ME5</v>
          </cell>
          <cell r="F161">
            <v>16650025</v>
          </cell>
          <cell r="G161" t="str">
            <v>Palomera de madera</v>
          </cell>
        </row>
        <row r="162">
          <cell r="A162" t="str">
            <v>Carteleras</v>
          </cell>
          <cell r="B162" t="str">
            <v>MEEO</v>
          </cell>
          <cell r="C162">
            <v>20000</v>
          </cell>
          <cell r="D162">
            <v>25072</v>
          </cell>
          <cell r="E162" t="str">
            <v>ME5</v>
          </cell>
          <cell r="F162">
            <v>16650026</v>
          </cell>
          <cell r="G162" t="str">
            <v>Carteleras</v>
          </cell>
        </row>
        <row r="163">
          <cell r="A163" t="str">
            <v>Carteleras</v>
          </cell>
          <cell r="B163" t="str">
            <v>MEEO</v>
          </cell>
          <cell r="C163">
            <v>20000</v>
          </cell>
          <cell r="D163">
            <v>25072</v>
          </cell>
          <cell r="E163" t="str">
            <v>ME5</v>
          </cell>
          <cell r="F163">
            <v>16650027</v>
          </cell>
          <cell r="G163" t="str">
            <v>Carteleras</v>
          </cell>
        </row>
        <row r="164">
          <cell r="A164" t="str">
            <v>Cofres dobles</v>
          </cell>
          <cell r="B164" t="str">
            <v>MEEO</v>
          </cell>
          <cell r="C164">
            <v>50000</v>
          </cell>
          <cell r="D164">
            <v>62687</v>
          </cell>
          <cell r="E164" t="str">
            <v>OME5</v>
          </cell>
          <cell r="F164">
            <v>16650028</v>
          </cell>
          <cell r="G164" t="str">
            <v>Cofres dobles</v>
          </cell>
        </row>
        <row r="165">
          <cell r="A165" t="str">
            <v>Cofres dobles</v>
          </cell>
          <cell r="B165" t="str">
            <v>MEEO</v>
          </cell>
          <cell r="C165">
            <v>50000</v>
          </cell>
          <cell r="D165">
            <v>62687</v>
          </cell>
          <cell r="E165" t="str">
            <v>OME5</v>
          </cell>
          <cell r="F165">
            <v>16650029</v>
          </cell>
          <cell r="G165" t="str">
            <v>Cofres dobles</v>
          </cell>
        </row>
        <row r="166">
          <cell r="A166" t="str">
            <v>Escritorios grandes</v>
          </cell>
          <cell r="B166" t="str">
            <v>MEEO</v>
          </cell>
          <cell r="C166">
            <v>150000</v>
          </cell>
          <cell r="D166">
            <v>188057</v>
          </cell>
          <cell r="E166" t="str">
            <v>ME5</v>
          </cell>
          <cell r="F166">
            <v>16650030</v>
          </cell>
          <cell r="G166" t="str">
            <v>Escritorios grandes</v>
          </cell>
        </row>
        <row r="167">
          <cell r="A167" t="str">
            <v>Escritorios grandes</v>
          </cell>
          <cell r="B167" t="str">
            <v>MEEO</v>
          </cell>
          <cell r="C167">
            <v>150000</v>
          </cell>
          <cell r="D167">
            <v>188057</v>
          </cell>
          <cell r="E167" t="str">
            <v>ME5</v>
          </cell>
          <cell r="F167">
            <v>16650031</v>
          </cell>
          <cell r="G167" t="str">
            <v>Escritorios grandes</v>
          </cell>
        </row>
        <row r="168">
          <cell r="A168" t="str">
            <v>Módulos de trabajo</v>
          </cell>
          <cell r="B168" t="str">
            <v>MEEO</v>
          </cell>
          <cell r="C168">
            <v>150000</v>
          </cell>
          <cell r="D168">
            <v>188057</v>
          </cell>
          <cell r="E168" t="str">
            <v>ME5</v>
          </cell>
          <cell r="F168">
            <v>16650032</v>
          </cell>
          <cell r="G168" t="str">
            <v>Módulos de trabajo</v>
          </cell>
        </row>
        <row r="169">
          <cell r="A169" t="str">
            <v>Módulos de trabajo</v>
          </cell>
          <cell r="B169" t="str">
            <v>MEEO</v>
          </cell>
          <cell r="C169">
            <v>150000</v>
          </cell>
          <cell r="D169">
            <v>188057</v>
          </cell>
          <cell r="E169" t="str">
            <v>ME5</v>
          </cell>
          <cell r="F169">
            <v>16650033</v>
          </cell>
          <cell r="G169" t="str">
            <v>Módulos de trabajo</v>
          </cell>
        </row>
        <row r="170">
          <cell r="A170" t="str">
            <v>Poltronas</v>
          </cell>
          <cell r="B170" t="str">
            <v>MEEO</v>
          </cell>
          <cell r="C170">
            <v>40000</v>
          </cell>
          <cell r="D170">
            <v>50157</v>
          </cell>
          <cell r="E170" t="str">
            <v>ME5</v>
          </cell>
          <cell r="F170">
            <v>16650034</v>
          </cell>
          <cell r="G170" t="str">
            <v>Poltronas</v>
          </cell>
        </row>
        <row r="171">
          <cell r="A171" t="str">
            <v>Poltronas</v>
          </cell>
          <cell r="B171" t="str">
            <v>MEEO</v>
          </cell>
          <cell r="C171">
            <v>40000</v>
          </cell>
          <cell r="D171">
            <v>50157</v>
          </cell>
          <cell r="E171" t="str">
            <v>ME5</v>
          </cell>
          <cell r="F171">
            <v>16650035</v>
          </cell>
          <cell r="G171" t="str">
            <v>Poltronas</v>
          </cell>
        </row>
        <row r="172">
          <cell r="A172" t="str">
            <v>Poltronas</v>
          </cell>
          <cell r="B172" t="str">
            <v>MEEO</v>
          </cell>
          <cell r="C172">
            <v>40000</v>
          </cell>
          <cell r="D172">
            <v>50157</v>
          </cell>
          <cell r="E172" t="str">
            <v>ME5</v>
          </cell>
          <cell r="F172">
            <v>16650036</v>
          </cell>
          <cell r="G172" t="str">
            <v>Poltronas</v>
          </cell>
        </row>
        <row r="173">
          <cell r="A173" t="str">
            <v>Poltronas</v>
          </cell>
          <cell r="B173" t="str">
            <v>MEEO</v>
          </cell>
          <cell r="C173">
            <v>40000</v>
          </cell>
          <cell r="D173">
            <v>50157</v>
          </cell>
          <cell r="E173" t="str">
            <v>ME5</v>
          </cell>
          <cell r="F173">
            <v>16650037</v>
          </cell>
          <cell r="G173" t="str">
            <v>Poltronas</v>
          </cell>
        </row>
        <row r="174">
          <cell r="A174" t="str">
            <v>Poltronas</v>
          </cell>
          <cell r="B174" t="str">
            <v>MEEO</v>
          </cell>
          <cell r="C174">
            <v>40000</v>
          </cell>
          <cell r="D174">
            <v>50157</v>
          </cell>
          <cell r="E174" t="str">
            <v>ME5</v>
          </cell>
          <cell r="F174">
            <v>16650038</v>
          </cell>
          <cell r="G174" t="str">
            <v>Poltronas</v>
          </cell>
        </row>
        <row r="175">
          <cell r="A175" t="str">
            <v>Poltronas</v>
          </cell>
          <cell r="B175" t="str">
            <v>MEEO</v>
          </cell>
          <cell r="C175">
            <v>40000</v>
          </cell>
          <cell r="D175">
            <v>50157</v>
          </cell>
          <cell r="E175" t="str">
            <v>ME5</v>
          </cell>
          <cell r="F175">
            <v>16650039</v>
          </cell>
          <cell r="G175" t="str">
            <v>Poltronas</v>
          </cell>
        </row>
        <row r="176">
          <cell r="A176" t="str">
            <v>Postes de hierro para separadores</v>
          </cell>
          <cell r="B176" t="str">
            <v>MEEO</v>
          </cell>
          <cell r="C176">
            <v>10000</v>
          </cell>
          <cell r="D176">
            <v>12542</v>
          </cell>
          <cell r="E176" t="str">
            <v>OME5</v>
          </cell>
          <cell r="F176">
            <v>16650040</v>
          </cell>
          <cell r="G176" t="str">
            <v>Postes de hierro para separadores</v>
          </cell>
        </row>
        <row r="177">
          <cell r="A177" t="str">
            <v>Postes de hierro para separadores</v>
          </cell>
          <cell r="B177" t="str">
            <v>MEEO</v>
          </cell>
          <cell r="C177">
            <v>10000</v>
          </cell>
          <cell r="D177">
            <v>12542</v>
          </cell>
          <cell r="E177" t="str">
            <v>OME5</v>
          </cell>
          <cell r="F177">
            <v>16650041</v>
          </cell>
          <cell r="G177" t="str">
            <v>Postes de hierro para separadores</v>
          </cell>
        </row>
        <row r="178">
          <cell r="A178" t="str">
            <v>Postes de hierro para separadores</v>
          </cell>
          <cell r="B178" t="str">
            <v>MEEO</v>
          </cell>
          <cell r="C178">
            <v>10000</v>
          </cell>
          <cell r="D178">
            <v>12542</v>
          </cell>
          <cell r="E178" t="str">
            <v>OME5</v>
          </cell>
          <cell r="F178">
            <v>16650042</v>
          </cell>
          <cell r="G178" t="str">
            <v>Postes de hierro para separadores</v>
          </cell>
        </row>
        <row r="179">
          <cell r="A179" t="str">
            <v>Postes de hierro para separadores</v>
          </cell>
          <cell r="B179" t="str">
            <v>MEEO</v>
          </cell>
          <cell r="C179">
            <v>10000</v>
          </cell>
          <cell r="D179">
            <v>12542</v>
          </cell>
          <cell r="E179" t="str">
            <v>OME5</v>
          </cell>
          <cell r="F179">
            <v>16650043</v>
          </cell>
          <cell r="G179" t="str">
            <v>Postes de hierro para separadores</v>
          </cell>
        </row>
        <row r="180">
          <cell r="A180" t="str">
            <v>Postes de hierro para separadores</v>
          </cell>
          <cell r="B180" t="str">
            <v>MEEO</v>
          </cell>
          <cell r="C180">
            <v>10000</v>
          </cell>
          <cell r="D180">
            <v>12542</v>
          </cell>
          <cell r="E180" t="str">
            <v>OME5</v>
          </cell>
          <cell r="F180">
            <v>16650044</v>
          </cell>
          <cell r="G180" t="str">
            <v>Postes de hierro para separadores</v>
          </cell>
        </row>
        <row r="181">
          <cell r="A181" t="str">
            <v>Postes de hierro para separadores</v>
          </cell>
          <cell r="B181" t="str">
            <v>MEEO</v>
          </cell>
          <cell r="C181">
            <v>10000</v>
          </cell>
          <cell r="D181">
            <v>12542</v>
          </cell>
          <cell r="E181" t="str">
            <v>OME5</v>
          </cell>
          <cell r="F181">
            <v>16650045</v>
          </cell>
          <cell r="G181" t="str">
            <v>Postes de hierro para separadores</v>
          </cell>
        </row>
        <row r="182">
          <cell r="A182" t="str">
            <v>Postes de hierro para separadores</v>
          </cell>
          <cell r="B182" t="str">
            <v>MEEO</v>
          </cell>
          <cell r="C182">
            <v>10000</v>
          </cell>
          <cell r="D182">
            <v>12542</v>
          </cell>
          <cell r="E182" t="str">
            <v>OME5</v>
          </cell>
          <cell r="F182">
            <v>16650046</v>
          </cell>
          <cell r="G182" t="str">
            <v>Postes de hierro para separadores</v>
          </cell>
        </row>
        <row r="183">
          <cell r="A183" t="str">
            <v>Postes de hierro para separadores</v>
          </cell>
          <cell r="B183" t="str">
            <v>MEEO</v>
          </cell>
          <cell r="C183">
            <v>10000</v>
          </cell>
          <cell r="D183">
            <v>12542</v>
          </cell>
          <cell r="E183" t="str">
            <v>OME5</v>
          </cell>
          <cell r="F183">
            <v>16650047</v>
          </cell>
          <cell r="G183" t="str">
            <v>Postes de hierro para separadores</v>
          </cell>
        </row>
        <row r="184">
          <cell r="A184" t="str">
            <v>Postes de hierro para separadores</v>
          </cell>
          <cell r="B184" t="str">
            <v>MEEO</v>
          </cell>
          <cell r="C184">
            <v>10000</v>
          </cell>
          <cell r="D184">
            <v>12542</v>
          </cell>
          <cell r="E184" t="str">
            <v>OME5</v>
          </cell>
          <cell r="F184">
            <v>16650048</v>
          </cell>
          <cell r="G184" t="str">
            <v>Postes de hierro para separadores</v>
          </cell>
        </row>
        <row r="185">
          <cell r="A185" t="str">
            <v>Postes de hierro para separadores</v>
          </cell>
          <cell r="B185" t="str">
            <v>MEEO</v>
          </cell>
          <cell r="C185">
            <v>10000</v>
          </cell>
          <cell r="D185">
            <v>12542</v>
          </cell>
          <cell r="E185" t="str">
            <v>OME5</v>
          </cell>
          <cell r="F185">
            <v>16650049</v>
          </cell>
          <cell r="G185" t="str">
            <v>Postes de hierro para separadores</v>
          </cell>
        </row>
        <row r="186">
          <cell r="A186" t="str">
            <v>Postes de hierro para separadores</v>
          </cell>
          <cell r="B186" t="str">
            <v>MEEO</v>
          </cell>
          <cell r="C186">
            <v>10000</v>
          </cell>
          <cell r="D186">
            <v>12542</v>
          </cell>
          <cell r="E186" t="str">
            <v>OME5</v>
          </cell>
          <cell r="F186">
            <v>16650050</v>
          </cell>
          <cell r="G186" t="str">
            <v>Postes de hierro para separadores</v>
          </cell>
          <cell r="H186">
            <v>1</v>
          </cell>
        </row>
        <row r="187">
          <cell r="A187" t="str">
            <v>Postes de hierro para separadores</v>
          </cell>
          <cell r="B187" t="str">
            <v>MEEO</v>
          </cell>
          <cell r="C187">
            <v>10000</v>
          </cell>
          <cell r="D187">
            <v>12542</v>
          </cell>
          <cell r="E187" t="str">
            <v>OME5</v>
          </cell>
          <cell r="F187">
            <v>16650051</v>
          </cell>
          <cell r="G187" t="str">
            <v>Postes de hierro para separadores</v>
          </cell>
          <cell r="H187">
            <v>1</v>
          </cell>
        </row>
        <row r="188">
          <cell r="A188" t="str">
            <v>Postes de hierro para separadores</v>
          </cell>
          <cell r="B188" t="str">
            <v>MEEO</v>
          </cell>
          <cell r="C188">
            <v>10000</v>
          </cell>
          <cell r="D188">
            <v>12542</v>
          </cell>
          <cell r="E188" t="str">
            <v>OME5</v>
          </cell>
          <cell r="F188">
            <v>16650052</v>
          </cell>
          <cell r="G188" t="str">
            <v>Postes de hierro para separadores</v>
          </cell>
        </row>
        <row r="189">
          <cell r="A189" t="str">
            <v>Postes de hierro para separadores</v>
          </cell>
          <cell r="B189" t="str">
            <v>MEEO</v>
          </cell>
          <cell r="C189">
            <v>10000</v>
          </cell>
          <cell r="D189">
            <v>12542</v>
          </cell>
          <cell r="E189" t="str">
            <v>OME5</v>
          </cell>
          <cell r="F189">
            <v>16650053</v>
          </cell>
          <cell r="G189" t="str">
            <v>Postes de hierro para separadores</v>
          </cell>
        </row>
        <row r="190">
          <cell r="A190" t="str">
            <v>Postes de hierro para separadores</v>
          </cell>
          <cell r="B190" t="str">
            <v>MEEO</v>
          </cell>
          <cell r="C190">
            <v>10000</v>
          </cell>
          <cell r="D190">
            <v>12542</v>
          </cell>
          <cell r="E190" t="str">
            <v>OME5</v>
          </cell>
          <cell r="F190">
            <v>16650054</v>
          </cell>
          <cell r="G190" t="str">
            <v>Postes de hierro para separadores</v>
          </cell>
        </row>
        <row r="191">
          <cell r="A191" t="str">
            <v>Postes de hierro para separadores</v>
          </cell>
          <cell r="B191" t="str">
            <v>MEEO</v>
          </cell>
          <cell r="C191">
            <v>10000</v>
          </cell>
          <cell r="D191">
            <v>12542</v>
          </cell>
          <cell r="E191" t="str">
            <v>OME5</v>
          </cell>
          <cell r="F191">
            <v>16650055</v>
          </cell>
          <cell r="G191" t="str">
            <v>Postes de hierro para separadores</v>
          </cell>
        </row>
        <row r="192">
          <cell r="A192" t="str">
            <v>Postes de hierro para separadores</v>
          </cell>
          <cell r="B192" t="str">
            <v>MEEO</v>
          </cell>
          <cell r="C192">
            <v>10000</v>
          </cell>
          <cell r="D192">
            <v>12542</v>
          </cell>
          <cell r="E192" t="str">
            <v>OME5</v>
          </cell>
          <cell r="F192">
            <v>16650056</v>
          </cell>
          <cell r="G192" t="str">
            <v>Postes de hierro para separadores</v>
          </cell>
        </row>
        <row r="193">
          <cell r="A193" t="str">
            <v>Postes de hierro para separadores</v>
          </cell>
          <cell r="B193" t="str">
            <v>MEEO</v>
          </cell>
          <cell r="C193">
            <v>10000</v>
          </cell>
          <cell r="D193">
            <v>12542</v>
          </cell>
          <cell r="E193" t="str">
            <v>OME5</v>
          </cell>
          <cell r="F193">
            <v>16650057</v>
          </cell>
          <cell r="G193" t="str">
            <v>Postes de hierro para separadores</v>
          </cell>
        </row>
        <row r="194">
          <cell r="A194" t="str">
            <v>Postes de hierro para separadores</v>
          </cell>
          <cell r="B194" t="str">
            <v>MEEO</v>
          </cell>
          <cell r="C194">
            <v>10000</v>
          </cell>
          <cell r="D194">
            <v>12542</v>
          </cell>
          <cell r="E194" t="str">
            <v>OME5</v>
          </cell>
          <cell r="F194">
            <v>16650058</v>
          </cell>
          <cell r="G194" t="str">
            <v>Postes de hierro para separadores</v>
          </cell>
        </row>
        <row r="195">
          <cell r="A195" t="str">
            <v>Postes de hierro para separadores</v>
          </cell>
          <cell r="B195" t="str">
            <v>MEEO</v>
          </cell>
          <cell r="C195">
            <v>10000</v>
          </cell>
          <cell r="D195">
            <v>12542</v>
          </cell>
          <cell r="E195" t="str">
            <v>OME5</v>
          </cell>
          <cell r="F195">
            <v>16650059</v>
          </cell>
          <cell r="G195" t="str">
            <v>Postes de hierro para separadores</v>
          </cell>
        </row>
        <row r="196">
          <cell r="A196" t="str">
            <v>Postes de hierro para separadores</v>
          </cell>
          <cell r="B196" t="str">
            <v>MEEO</v>
          </cell>
          <cell r="C196">
            <v>10000</v>
          </cell>
          <cell r="D196">
            <v>12542</v>
          </cell>
          <cell r="E196" t="str">
            <v>OME5</v>
          </cell>
          <cell r="F196">
            <v>16650060</v>
          </cell>
          <cell r="G196" t="str">
            <v>Postes de hierro para separadores</v>
          </cell>
        </row>
        <row r="197">
          <cell r="A197" t="str">
            <v>Postes de hierro para separadores</v>
          </cell>
          <cell r="B197" t="str">
            <v>MEEO</v>
          </cell>
          <cell r="C197">
            <v>10000</v>
          </cell>
          <cell r="D197">
            <v>12542</v>
          </cell>
          <cell r="E197" t="str">
            <v>OME5</v>
          </cell>
          <cell r="F197">
            <v>16650061</v>
          </cell>
          <cell r="G197" t="str">
            <v>Postes de hierro para separadores</v>
          </cell>
        </row>
        <row r="198">
          <cell r="A198" t="str">
            <v>Postes de hierro para separadores</v>
          </cell>
          <cell r="B198" t="str">
            <v>MEEO</v>
          </cell>
          <cell r="C198">
            <v>10000</v>
          </cell>
          <cell r="D198">
            <v>12542</v>
          </cell>
          <cell r="E198" t="str">
            <v>OME5</v>
          </cell>
          <cell r="F198">
            <v>16650062</v>
          </cell>
          <cell r="G198" t="str">
            <v>Postes de hierro para separadores</v>
          </cell>
        </row>
        <row r="199">
          <cell r="A199" t="str">
            <v>Postes de hierro para separadores</v>
          </cell>
          <cell r="B199" t="str">
            <v>MEEO</v>
          </cell>
          <cell r="C199">
            <v>10000</v>
          </cell>
          <cell r="D199">
            <v>12542</v>
          </cell>
          <cell r="E199" t="str">
            <v>OME5</v>
          </cell>
          <cell r="F199">
            <v>16650063</v>
          </cell>
          <cell r="G199" t="str">
            <v>Postes de hierro para separadores</v>
          </cell>
        </row>
        <row r="200">
          <cell r="A200" t="str">
            <v>Postes de hierro para separadores</v>
          </cell>
          <cell r="B200" t="str">
            <v>MEEO</v>
          </cell>
          <cell r="C200">
            <v>10000</v>
          </cell>
          <cell r="D200">
            <v>12542</v>
          </cell>
          <cell r="E200" t="str">
            <v>OME5</v>
          </cell>
          <cell r="F200">
            <v>16650064</v>
          </cell>
          <cell r="G200" t="str">
            <v>Postes de hierro para separadores</v>
          </cell>
        </row>
        <row r="201">
          <cell r="A201" t="str">
            <v>Postes de hierro para separadores</v>
          </cell>
          <cell r="B201" t="str">
            <v>MEEO</v>
          </cell>
          <cell r="C201">
            <v>10000</v>
          </cell>
          <cell r="D201">
            <v>12542</v>
          </cell>
          <cell r="E201" t="str">
            <v>OME5</v>
          </cell>
          <cell r="F201">
            <v>16650065</v>
          </cell>
          <cell r="G201" t="str">
            <v>Postes de hierro para separadores</v>
          </cell>
          <cell r="H201">
            <v>1</v>
          </cell>
        </row>
        <row r="202">
          <cell r="A202" t="str">
            <v>Postes de hierro para separadores</v>
          </cell>
          <cell r="B202" t="str">
            <v>MEEO</v>
          </cell>
          <cell r="C202">
            <v>10000</v>
          </cell>
          <cell r="D202">
            <v>12542</v>
          </cell>
          <cell r="E202" t="str">
            <v>OME5</v>
          </cell>
          <cell r="F202">
            <v>16650066</v>
          </cell>
          <cell r="G202" t="str">
            <v>Postes de hierro para separadores</v>
          </cell>
        </row>
        <row r="203">
          <cell r="A203" t="str">
            <v>Postes de hierro para separadores</v>
          </cell>
          <cell r="B203" t="str">
            <v>MEEO</v>
          </cell>
          <cell r="C203">
            <v>10000</v>
          </cell>
          <cell r="D203">
            <v>12542</v>
          </cell>
          <cell r="E203" t="str">
            <v>OME5</v>
          </cell>
          <cell r="F203">
            <v>16650067</v>
          </cell>
          <cell r="G203" t="str">
            <v>Postes de hierro para separadores</v>
          </cell>
        </row>
        <row r="204">
          <cell r="A204" t="str">
            <v>Postes de hierro para separadores</v>
          </cell>
          <cell r="B204" t="str">
            <v>MEEO</v>
          </cell>
          <cell r="C204">
            <v>10000</v>
          </cell>
          <cell r="D204">
            <v>12542</v>
          </cell>
          <cell r="E204" t="str">
            <v>OME5</v>
          </cell>
          <cell r="F204">
            <v>16650068</v>
          </cell>
          <cell r="G204" t="str">
            <v>Postes de hierro para separadores</v>
          </cell>
        </row>
        <row r="205">
          <cell r="A205" t="str">
            <v>Postes de hierro para separadores</v>
          </cell>
          <cell r="B205" t="str">
            <v>MEEO</v>
          </cell>
          <cell r="C205">
            <v>10000</v>
          </cell>
          <cell r="D205">
            <v>12542</v>
          </cell>
          <cell r="E205" t="str">
            <v>OME5</v>
          </cell>
          <cell r="F205">
            <v>16650069</v>
          </cell>
          <cell r="G205" t="str">
            <v>Postes de hierro para separadores</v>
          </cell>
        </row>
        <row r="206">
          <cell r="A206" t="str">
            <v>Postes de hierro para separadores</v>
          </cell>
          <cell r="B206" t="str">
            <v>MEEO</v>
          </cell>
          <cell r="C206">
            <v>10000</v>
          </cell>
          <cell r="D206">
            <v>12542</v>
          </cell>
          <cell r="E206" t="str">
            <v>OME5</v>
          </cell>
          <cell r="F206">
            <v>16650070</v>
          </cell>
          <cell r="G206" t="str">
            <v>Postes de hierro para separadores</v>
          </cell>
        </row>
        <row r="207">
          <cell r="A207" t="str">
            <v>Postes de hierro para separadores</v>
          </cell>
          <cell r="B207" t="str">
            <v>MEEO</v>
          </cell>
          <cell r="C207">
            <v>10000</v>
          </cell>
          <cell r="D207">
            <v>12542</v>
          </cell>
          <cell r="E207" t="str">
            <v>OME5</v>
          </cell>
          <cell r="F207">
            <v>16650071</v>
          </cell>
          <cell r="G207" t="str">
            <v>Postes de hierro para separadores</v>
          </cell>
        </row>
        <row r="208">
          <cell r="A208" t="str">
            <v>Postes de hierro para separadores</v>
          </cell>
          <cell r="B208" t="str">
            <v>MEEO</v>
          </cell>
          <cell r="C208">
            <v>10000</v>
          </cell>
          <cell r="D208">
            <v>12542</v>
          </cell>
          <cell r="E208" t="str">
            <v>OME5</v>
          </cell>
          <cell r="F208">
            <v>16650072</v>
          </cell>
          <cell r="G208" t="str">
            <v>Postes de hierro para separadores</v>
          </cell>
        </row>
        <row r="209">
          <cell r="A209" t="str">
            <v>Postes de hierro para separadores</v>
          </cell>
          <cell r="B209" t="str">
            <v>MEEO</v>
          </cell>
          <cell r="C209">
            <v>10000</v>
          </cell>
          <cell r="D209">
            <v>12542</v>
          </cell>
          <cell r="E209" t="str">
            <v>OME5</v>
          </cell>
          <cell r="F209">
            <v>16650073</v>
          </cell>
          <cell r="G209" t="str">
            <v>Postes de hierro para separadores</v>
          </cell>
        </row>
        <row r="210">
          <cell r="A210" t="str">
            <v>Postes de hierro para separadores</v>
          </cell>
          <cell r="B210" t="str">
            <v>MEEO</v>
          </cell>
          <cell r="C210">
            <v>10000</v>
          </cell>
          <cell r="D210">
            <v>12542</v>
          </cell>
          <cell r="E210" t="str">
            <v>OME5</v>
          </cell>
          <cell r="F210">
            <v>16650074</v>
          </cell>
          <cell r="G210" t="str">
            <v>Postes de hierro para separadores</v>
          </cell>
        </row>
        <row r="211">
          <cell r="A211" t="str">
            <v>Postes de hierro para separadores</v>
          </cell>
          <cell r="B211" t="str">
            <v>MEEO</v>
          </cell>
          <cell r="C211">
            <v>10000</v>
          </cell>
          <cell r="D211">
            <v>12542</v>
          </cell>
          <cell r="E211" t="str">
            <v>OME5</v>
          </cell>
          <cell r="F211">
            <v>16650075</v>
          </cell>
          <cell r="G211" t="str">
            <v>Postes de hierro para separadores</v>
          </cell>
        </row>
        <row r="212">
          <cell r="A212" t="str">
            <v>Postes de hierro para separadores</v>
          </cell>
          <cell r="B212" t="str">
            <v>MEEO</v>
          </cell>
          <cell r="C212">
            <v>10000</v>
          </cell>
          <cell r="D212">
            <v>12542</v>
          </cell>
          <cell r="E212" t="str">
            <v>OME5</v>
          </cell>
          <cell r="F212">
            <v>16650076</v>
          </cell>
          <cell r="G212" t="str">
            <v>Postes de hierro para separadores</v>
          </cell>
        </row>
        <row r="213">
          <cell r="A213" t="str">
            <v>Postes de hierro para separadores</v>
          </cell>
          <cell r="B213" t="str">
            <v>MEEO</v>
          </cell>
          <cell r="C213">
            <v>10000</v>
          </cell>
          <cell r="D213">
            <v>12542</v>
          </cell>
          <cell r="E213" t="str">
            <v>OME5</v>
          </cell>
          <cell r="F213">
            <v>16650077</v>
          </cell>
          <cell r="G213" t="str">
            <v>Postes de hierro para separadores</v>
          </cell>
        </row>
        <row r="214">
          <cell r="A214" t="str">
            <v>Postes de hierro para separadores</v>
          </cell>
          <cell r="B214" t="str">
            <v>MEEO</v>
          </cell>
          <cell r="C214">
            <v>10000</v>
          </cell>
          <cell r="D214">
            <v>12542</v>
          </cell>
          <cell r="E214" t="str">
            <v>OME5</v>
          </cell>
          <cell r="F214">
            <v>16650078</v>
          </cell>
          <cell r="G214" t="str">
            <v>Postes de hierro para separadores</v>
          </cell>
        </row>
        <row r="215">
          <cell r="A215" t="str">
            <v>Postes de hierro para separadores</v>
          </cell>
          <cell r="B215" t="str">
            <v>MEEO</v>
          </cell>
          <cell r="C215">
            <v>10000</v>
          </cell>
          <cell r="D215">
            <v>12542</v>
          </cell>
          <cell r="E215" t="str">
            <v>OME5</v>
          </cell>
          <cell r="F215">
            <v>16650079</v>
          </cell>
          <cell r="G215" t="str">
            <v>Postes de hierro para separadores</v>
          </cell>
        </row>
        <row r="216">
          <cell r="A216" t="str">
            <v>Postes de hierro para separadores</v>
          </cell>
          <cell r="B216" t="str">
            <v>MEEO</v>
          </cell>
          <cell r="C216">
            <v>10000</v>
          </cell>
          <cell r="D216">
            <v>12542</v>
          </cell>
          <cell r="E216" t="str">
            <v>OME5</v>
          </cell>
          <cell r="F216">
            <v>16650080</v>
          </cell>
          <cell r="G216" t="str">
            <v>Postes de hierro para separadores</v>
          </cell>
        </row>
        <row r="217">
          <cell r="A217" t="str">
            <v>Postes de hierro para separadores</v>
          </cell>
          <cell r="B217" t="str">
            <v>MEEO</v>
          </cell>
          <cell r="C217">
            <v>10000</v>
          </cell>
          <cell r="D217">
            <v>12542</v>
          </cell>
          <cell r="E217" t="str">
            <v>OME5</v>
          </cell>
          <cell r="F217">
            <v>16650081</v>
          </cell>
          <cell r="G217" t="str">
            <v>Postes de hierro para separadores</v>
          </cell>
        </row>
        <row r="218">
          <cell r="A218" t="str">
            <v>Postes de hierro para separadores</v>
          </cell>
          <cell r="B218" t="str">
            <v>MEEO</v>
          </cell>
          <cell r="C218">
            <v>10000</v>
          </cell>
          <cell r="D218">
            <v>12542</v>
          </cell>
          <cell r="E218" t="str">
            <v>OME5</v>
          </cell>
          <cell r="F218">
            <v>16650082</v>
          </cell>
          <cell r="G218" t="str">
            <v>Postes de hierro para separadores</v>
          </cell>
        </row>
        <row r="219">
          <cell r="A219" t="str">
            <v>Postes de hierro para separadores</v>
          </cell>
          <cell r="B219" t="str">
            <v>MEEO</v>
          </cell>
          <cell r="C219">
            <v>10000</v>
          </cell>
          <cell r="D219">
            <v>12542</v>
          </cell>
          <cell r="E219" t="str">
            <v>OME5</v>
          </cell>
          <cell r="F219">
            <v>16650083</v>
          </cell>
          <cell r="G219" t="str">
            <v>Postes de hierro para separadores</v>
          </cell>
        </row>
        <row r="220">
          <cell r="A220" t="str">
            <v>Postes de hierro para separadores</v>
          </cell>
          <cell r="B220" t="str">
            <v>MEEO</v>
          </cell>
          <cell r="C220">
            <v>10000</v>
          </cell>
          <cell r="D220">
            <v>12542</v>
          </cell>
          <cell r="E220" t="str">
            <v>OME5</v>
          </cell>
          <cell r="F220">
            <v>16650084</v>
          </cell>
          <cell r="G220" t="str">
            <v>Postes de hierro para separadores</v>
          </cell>
        </row>
        <row r="221">
          <cell r="A221" t="str">
            <v>Postes de hierro para separadores</v>
          </cell>
          <cell r="B221" t="str">
            <v>MEEO</v>
          </cell>
          <cell r="C221">
            <v>10000</v>
          </cell>
          <cell r="D221">
            <v>12542</v>
          </cell>
          <cell r="E221" t="str">
            <v>OME5</v>
          </cell>
          <cell r="F221">
            <v>16650085</v>
          </cell>
          <cell r="G221" t="str">
            <v>Postes de hierro para separadores</v>
          </cell>
        </row>
        <row r="222">
          <cell r="A222" t="str">
            <v>Postes de hierro para separadores</v>
          </cell>
          <cell r="B222" t="str">
            <v>MEEO</v>
          </cell>
          <cell r="C222">
            <v>10000</v>
          </cell>
          <cell r="D222">
            <v>12542</v>
          </cell>
          <cell r="E222" t="str">
            <v>OME5</v>
          </cell>
          <cell r="F222">
            <v>16650086</v>
          </cell>
          <cell r="G222" t="str">
            <v>Postes de hierro para separadores</v>
          </cell>
        </row>
        <row r="223">
          <cell r="A223" t="str">
            <v>Postes de hierro para separadores</v>
          </cell>
          <cell r="B223" t="str">
            <v>MEEO</v>
          </cell>
          <cell r="C223">
            <v>10000</v>
          </cell>
          <cell r="D223">
            <v>12542</v>
          </cell>
          <cell r="E223" t="str">
            <v>OME5</v>
          </cell>
          <cell r="F223">
            <v>16650087</v>
          </cell>
          <cell r="G223" t="str">
            <v>Postes de hierro para separadores</v>
          </cell>
        </row>
        <row r="224">
          <cell r="A224" t="str">
            <v>Postes de hierro para separadores</v>
          </cell>
          <cell r="B224" t="str">
            <v>MEEO</v>
          </cell>
          <cell r="C224">
            <v>10000</v>
          </cell>
          <cell r="D224">
            <v>12542</v>
          </cell>
          <cell r="E224" t="str">
            <v>OME5</v>
          </cell>
          <cell r="F224">
            <v>16650088</v>
          </cell>
          <cell r="G224" t="str">
            <v>Postes de hierro para separadores</v>
          </cell>
        </row>
        <row r="225">
          <cell r="A225" t="str">
            <v>Postes de hierro para separadores</v>
          </cell>
          <cell r="B225" t="str">
            <v>MEEO</v>
          </cell>
          <cell r="C225">
            <v>10000</v>
          </cell>
          <cell r="D225">
            <v>12542</v>
          </cell>
          <cell r="E225" t="str">
            <v>OME5</v>
          </cell>
          <cell r="F225">
            <v>16650089</v>
          </cell>
          <cell r="G225" t="str">
            <v>Postes de hierro para separadores</v>
          </cell>
        </row>
        <row r="226">
          <cell r="A226" t="str">
            <v>Postes de hierro para separadores</v>
          </cell>
          <cell r="B226" t="str">
            <v>MEEO</v>
          </cell>
          <cell r="C226">
            <v>10000</v>
          </cell>
          <cell r="D226">
            <v>12542</v>
          </cell>
          <cell r="E226" t="str">
            <v>OME5</v>
          </cell>
          <cell r="F226">
            <v>16650090</v>
          </cell>
          <cell r="G226" t="str">
            <v>Postes de hierro para separadores</v>
          </cell>
        </row>
        <row r="227">
          <cell r="A227" t="str">
            <v>Postes de hierro para separadores</v>
          </cell>
          <cell r="B227" t="str">
            <v>MEEO</v>
          </cell>
          <cell r="C227">
            <v>10000</v>
          </cell>
          <cell r="D227">
            <v>12542</v>
          </cell>
          <cell r="E227" t="str">
            <v>OME5</v>
          </cell>
          <cell r="F227">
            <v>16650091</v>
          </cell>
          <cell r="G227" t="str">
            <v>Postes de hierro para separadores</v>
          </cell>
        </row>
        <row r="228">
          <cell r="A228" t="str">
            <v>Postes de hierro para separadores</v>
          </cell>
          <cell r="B228" t="str">
            <v>MEEO</v>
          </cell>
          <cell r="C228">
            <v>10000</v>
          </cell>
          <cell r="D228">
            <v>12542</v>
          </cell>
          <cell r="E228" t="str">
            <v>OME5</v>
          </cell>
          <cell r="F228">
            <v>16650092</v>
          </cell>
          <cell r="G228" t="str">
            <v>Postes de hierro para separadores</v>
          </cell>
        </row>
        <row r="229">
          <cell r="A229" t="str">
            <v>Mesas pétalo</v>
          </cell>
          <cell r="B229" t="str">
            <v>MEEO</v>
          </cell>
          <cell r="C229">
            <v>100000</v>
          </cell>
          <cell r="D229">
            <v>125370</v>
          </cell>
          <cell r="E229" t="str">
            <v>ME5</v>
          </cell>
          <cell r="F229">
            <v>16650093</v>
          </cell>
          <cell r="G229" t="str">
            <v>Mesas pétalo</v>
          </cell>
        </row>
        <row r="230">
          <cell r="A230" t="str">
            <v>Mesas pétalo</v>
          </cell>
          <cell r="B230" t="str">
            <v>MEEO</v>
          </cell>
          <cell r="C230">
            <v>100000</v>
          </cell>
          <cell r="D230">
            <v>125370</v>
          </cell>
          <cell r="E230" t="str">
            <v>ME5</v>
          </cell>
          <cell r="F230">
            <v>16650094</v>
          </cell>
          <cell r="G230" t="str">
            <v>Mesas pétalo</v>
          </cell>
        </row>
        <row r="231">
          <cell r="A231" t="str">
            <v>Mesas pétalo</v>
          </cell>
          <cell r="B231" t="str">
            <v>MEEO</v>
          </cell>
          <cell r="C231">
            <v>100000</v>
          </cell>
          <cell r="D231">
            <v>125370</v>
          </cell>
          <cell r="E231" t="str">
            <v>ME5</v>
          </cell>
          <cell r="F231">
            <v>16650095</v>
          </cell>
          <cell r="G231" t="str">
            <v>Mesas pétalo</v>
          </cell>
        </row>
        <row r="232">
          <cell r="A232" t="str">
            <v>Mesas pétalo</v>
          </cell>
          <cell r="B232" t="str">
            <v>MEEO</v>
          </cell>
          <cell r="C232">
            <v>100000</v>
          </cell>
          <cell r="D232">
            <v>125370</v>
          </cell>
          <cell r="E232" t="str">
            <v>ME5</v>
          </cell>
          <cell r="F232">
            <v>16650096</v>
          </cell>
          <cell r="G232" t="str">
            <v>Mesas pétalo</v>
          </cell>
        </row>
        <row r="233">
          <cell r="A233" t="str">
            <v>Mesas pétalo</v>
          </cell>
          <cell r="B233" t="str">
            <v>MEEO</v>
          </cell>
          <cell r="C233">
            <v>100000</v>
          </cell>
          <cell r="D233">
            <v>125370</v>
          </cell>
          <cell r="E233" t="str">
            <v>ME5</v>
          </cell>
          <cell r="F233">
            <v>16650097</v>
          </cell>
          <cell r="G233" t="str">
            <v>Mesas pétalo</v>
          </cell>
        </row>
        <row r="234">
          <cell r="A234" t="str">
            <v>Mesas pétalo</v>
          </cell>
          <cell r="B234" t="str">
            <v>MEEO</v>
          </cell>
          <cell r="C234">
            <v>100000</v>
          </cell>
          <cell r="D234">
            <v>125370</v>
          </cell>
          <cell r="E234" t="str">
            <v>ME5</v>
          </cell>
          <cell r="F234">
            <v>16650098</v>
          </cell>
          <cell r="G234" t="str">
            <v>Mesas pétalo</v>
          </cell>
        </row>
        <row r="235">
          <cell r="A235" t="str">
            <v>Mesas pétalo</v>
          </cell>
          <cell r="B235" t="str">
            <v>MEEO</v>
          </cell>
          <cell r="C235">
            <v>100000</v>
          </cell>
          <cell r="D235">
            <v>125370</v>
          </cell>
          <cell r="E235" t="str">
            <v>ME5</v>
          </cell>
          <cell r="F235">
            <v>16650099</v>
          </cell>
          <cell r="G235" t="str">
            <v>Mesas pétalo</v>
          </cell>
        </row>
        <row r="236">
          <cell r="A236" t="str">
            <v>Puestos de trabajo</v>
          </cell>
          <cell r="B236" t="str">
            <v>MEEO</v>
          </cell>
          <cell r="C236">
            <v>500000</v>
          </cell>
          <cell r="D236">
            <v>626870</v>
          </cell>
          <cell r="E236" t="str">
            <v>ME5</v>
          </cell>
          <cell r="F236">
            <v>16650100</v>
          </cell>
          <cell r="G236" t="str">
            <v>Puestos de trabajo</v>
          </cell>
        </row>
        <row r="237">
          <cell r="A237" t="str">
            <v>Puestos de trabajo</v>
          </cell>
          <cell r="B237" t="str">
            <v>MEEO</v>
          </cell>
          <cell r="C237">
            <v>500000</v>
          </cell>
          <cell r="D237">
            <v>626870</v>
          </cell>
          <cell r="E237" t="str">
            <v>ME5</v>
          </cell>
          <cell r="F237">
            <v>16650101</v>
          </cell>
          <cell r="G237" t="str">
            <v>Puestos de trabajo</v>
          </cell>
        </row>
        <row r="238">
          <cell r="A238" t="str">
            <v>Puestos de trabajo</v>
          </cell>
          <cell r="B238" t="str">
            <v>MEEO</v>
          </cell>
          <cell r="C238">
            <v>500000</v>
          </cell>
          <cell r="D238">
            <v>626870</v>
          </cell>
          <cell r="E238" t="str">
            <v>ME5</v>
          </cell>
          <cell r="F238">
            <v>16650102</v>
          </cell>
          <cell r="G238" t="str">
            <v>Puestos de trabajo</v>
          </cell>
        </row>
        <row r="239">
          <cell r="A239" t="str">
            <v>Puestos de trabajo</v>
          </cell>
          <cell r="B239" t="str">
            <v>MEEO</v>
          </cell>
          <cell r="C239">
            <v>500000</v>
          </cell>
          <cell r="D239">
            <v>626870</v>
          </cell>
          <cell r="E239" t="str">
            <v>ME5</v>
          </cell>
          <cell r="F239">
            <v>16650103</v>
          </cell>
          <cell r="G239" t="str">
            <v>Puestos de trabajo</v>
          </cell>
          <cell r="H239">
            <v>1</v>
          </cell>
        </row>
        <row r="240">
          <cell r="A240" t="str">
            <v>Puestos de trabajo</v>
          </cell>
          <cell r="B240" t="str">
            <v>MEEO</v>
          </cell>
          <cell r="C240">
            <v>500000</v>
          </cell>
          <cell r="D240">
            <v>626870</v>
          </cell>
          <cell r="E240" t="str">
            <v>ME5</v>
          </cell>
          <cell r="F240">
            <v>16650104</v>
          </cell>
          <cell r="G240" t="str">
            <v>Puestos de trabajo</v>
          </cell>
        </row>
        <row r="241">
          <cell r="A241" t="str">
            <v>Puestos de trabajo</v>
          </cell>
          <cell r="B241" t="str">
            <v>MEEO</v>
          </cell>
          <cell r="C241">
            <v>500000</v>
          </cell>
          <cell r="D241">
            <v>626870</v>
          </cell>
          <cell r="E241" t="str">
            <v>ME5</v>
          </cell>
          <cell r="F241">
            <v>16650105</v>
          </cell>
          <cell r="G241" t="str">
            <v>Puestos de trabajo</v>
          </cell>
        </row>
        <row r="242">
          <cell r="A242" t="str">
            <v>Puestos de trabajo</v>
          </cell>
          <cell r="B242" t="str">
            <v>MEEO</v>
          </cell>
          <cell r="C242">
            <v>500000</v>
          </cell>
          <cell r="D242">
            <v>626870</v>
          </cell>
          <cell r="E242" t="str">
            <v>ME5</v>
          </cell>
          <cell r="F242">
            <v>16650106</v>
          </cell>
          <cell r="G242" t="str">
            <v>Puestos de trabajo</v>
          </cell>
        </row>
        <row r="243">
          <cell r="A243" t="str">
            <v>Puestos en caja</v>
          </cell>
          <cell r="B243" t="str">
            <v>MEEO</v>
          </cell>
          <cell r="C243">
            <v>1166667</v>
          </cell>
          <cell r="D243">
            <v>1462689</v>
          </cell>
          <cell r="E243" t="str">
            <v>ME5</v>
          </cell>
          <cell r="F243">
            <v>16650107</v>
          </cell>
          <cell r="G243" t="str">
            <v>Puestos en caja</v>
          </cell>
        </row>
        <row r="244">
          <cell r="A244" t="str">
            <v>Puestos en caja</v>
          </cell>
          <cell r="B244" t="str">
            <v>MEEO</v>
          </cell>
          <cell r="C244">
            <v>1166667</v>
          </cell>
          <cell r="D244">
            <v>1462689</v>
          </cell>
          <cell r="E244" t="str">
            <v>ME5</v>
          </cell>
          <cell r="F244">
            <v>16650108</v>
          </cell>
          <cell r="G244" t="str">
            <v>Puestos en caja</v>
          </cell>
        </row>
        <row r="245">
          <cell r="A245" t="str">
            <v>Puestos en caja</v>
          </cell>
          <cell r="B245" t="str">
            <v>MEEO</v>
          </cell>
          <cell r="C245">
            <v>1166667</v>
          </cell>
          <cell r="D245">
            <v>1462689</v>
          </cell>
          <cell r="E245" t="str">
            <v>ME5</v>
          </cell>
          <cell r="F245">
            <v>16650109</v>
          </cell>
          <cell r="G245" t="str">
            <v>Puestos en caja</v>
          </cell>
          <cell r="H245">
            <v>1</v>
          </cell>
        </row>
        <row r="246">
          <cell r="A246" t="str">
            <v>Puestos en caja</v>
          </cell>
          <cell r="B246" t="str">
            <v>MEEO</v>
          </cell>
          <cell r="C246">
            <v>1166667</v>
          </cell>
          <cell r="D246">
            <v>1462689</v>
          </cell>
          <cell r="E246" t="str">
            <v>ME5</v>
          </cell>
          <cell r="F246">
            <v>16650110</v>
          </cell>
          <cell r="G246" t="str">
            <v>Puestos en caja</v>
          </cell>
        </row>
        <row r="247">
          <cell r="A247" t="str">
            <v>Puestos en caja</v>
          </cell>
          <cell r="B247" t="str">
            <v>MEEO</v>
          </cell>
          <cell r="C247">
            <v>1166667</v>
          </cell>
          <cell r="D247">
            <v>1462689</v>
          </cell>
          <cell r="E247" t="str">
            <v>ME5</v>
          </cell>
          <cell r="F247">
            <v>16650111</v>
          </cell>
          <cell r="G247" t="str">
            <v>Puestos en caja</v>
          </cell>
        </row>
        <row r="248">
          <cell r="A248" t="str">
            <v>Puestos en caja</v>
          </cell>
          <cell r="B248" t="str">
            <v>MEEO</v>
          </cell>
          <cell r="C248">
            <v>1166667</v>
          </cell>
          <cell r="D248">
            <v>1462689</v>
          </cell>
          <cell r="E248" t="str">
            <v>ME5</v>
          </cell>
          <cell r="F248">
            <v>16650112</v>
          </cell>
          <cell r="G248" t="str">
            <v>Puestos en caja</v>
          </cell>
        </row>
        <row r="249">
          <cell r="A249" t="str">
            <v>Archivadores metálicos</v>
          </cell>
          <cell r="B249" t="str">
            <v>MEEO</v>
          </cell>
          <cell r="C249">
            <v>45000</v>
          </cell>
          <cell r="D249">
            <v>56418</v>
          </cell>
          <cell r="E249" t="str">
            <v>ME5</v>
          </cell>
          <cell r="F249">
            <v>16650113</v>
          </cell>
          <cell r="G249" t="str">
            <v>Archivadores metálicos</v>
          </cell>
        </row>
        <row r="250">
          <cell r="A250" t="str">
            <v>Archivadores metálicos</v>
          </cell>
          <cell r="B250" t="str">
            <v>MEEO</v>
          </cell>
          <cell r="C250">
            <v>45000</v>
          </cell>
          <cell r="D250">
            <v>56418</v>
          </cell>
          <cell r="E250" t="str">
            <v>ME5</v>
          </cell>
          <cell r="F250">
            <v>16650114</v>
          </cell>
          <cell r="G250" t="str">
            <v>Archivadores metálicos</v>
          </cell>
        </row>
        <row r="251">
          <cell r="A251" t="str">
            <v>Archivadores metálicos</v>
          </cell>
          <cell r="B251" t="str">
            <v>MEEO</v>
          </cell>
          <cell r="C251">
            <v>40000</v>
          </cell>
          <cell r="D251">
            <v>50157</v>
          </cell>
          <cell r="E251" t="str">
            <v>ME5</v>
          </cell>
          <cell r="F251">
            <v>16650115</v>
          </cell>
          <cell r="G251" t="str">
            <v>Archivadores metálicos</v>
          </cell>
        </row>
        <row r="252">
          <cell r="A252" t="str">
            <v>Archivadores metálicos</v>
          </cell>
          <cell r="B252" t="str">
            <v>MEEO</v>
          </cell>
          <cell r="C252">
            <v>40000</v>
          </cell>
          <cell r="D252">
            <v>50157</v>
          </cell>
          <cell r="E252" t="str">
            <v>ME5</v>
          </cell>
          <cell r="F252">
            <v>16650116</v>
          </cell>
          <cell r="G252" t="str">
            <v>Archivadores metálicos</v>
          </cell>
        </row>
        <row r="253">
          <cell r="A253" t="str">
            <v>Archivadores metálicos</v>
          </cell>
          <cell r="B253" t="str">
            <v>MEEO</v>
          </cell>
          <cell r="C253">
            <v>40000</v>
          </cell>
          <cell r="D253">
            <v>50157</v>
          </cell>
          <cell r="E253" t="str">
            <v>ME5</v>
          </cell>
          <cell r="F253">
            <v>16650117</v>
          </cell>
          <cell r="G253" t="str">
            <v>Archivadores metálicos</v>
          </cell>
        </row>
        <row r="254">
          <cell r="A254" t="str">
            <v>Archivadores metálicos</v>
          </cell>
          <cell r="B254" t="str">
            <v>MEEO</v>
          </cell>
          <cell r="C254">
            <v>40000</v>
          </cell>
          <cell r="D254">
            <v>50157</v>
          </cell>
          <cell r="E254" t="str">
            <v>ME5</v>
          </cell>
          <cell r="F254">
            <v>16650118</v>
          </cell>
          <cell r="G254" t="str">
            <v>Archivadores metálicos</v>
          </cell>
        </row>
        <row r="255">
          <cell r="A255" t="str">
            <v>Archivador rodante</v>
          </cell>
          <cell r="B255" t="str">
            <v>MEEO</v>
          </cell>
          <cell r="C255">
            <v>3000000</v>
          </cell>
          <cell r="D255">
            <v>3761193</v>
          </cell>
          <cell r="E255" t="str">
            <v>ME5</v>
          </cell>
          <cell r="F255">
            <v>16650119</v>
          </cell>
          <cell r="G255" t="str">
            <v>Archivador rodante</v>
          </cell>
        </row>
        <row r="256">
          <cell r="A256" t="str">
            <v>Caja fuerte</v>
          </cell>
          <cell r="B256" t="str">
            <v>MEEO</v>
          </cell>
          <cell r="C256">
            <v>800000</v>
          </cell>
          <cell r="D256">
            <v>1002980</v>
          </cell>
          <cell r="E256" t="str">
            <v>OME5</v>
          </cell>
          <cell r="F256">
            <v>16650120</v>
          </cell>
          <cell r="G256" t="str">
            <v>Caja fuerte</v>
          </cell>
        </row>
        <row r="257">
          <cell r="A257" t="str">
            <v>Casillero custodia</v>
          </cell>
          <cell r="B257" t="str">
            <v>MEEO</v>
          </cell>
          <cell r="C257">
            <v>400000</v>
          </cell>
          <cell r="D257">
            <v>501495</v>
          </cell>
          <cell r="E257" t="str">
            <v>OME5</v>
          </cell>
          <cell r="F257">
            <v>16650121</v>
          </cell>
          <cell r="G257" t="str">
            <v>Casillero custodia</v>
          </cell>
        </row>
        <row r="258">
          <cell r="A258" t="str">
            <v>Cofre auxiliar</v>
          </cell>
          <cell r="B258" t="str">
            <v>MEEO</v>
          </cell>
          <cell r="C258">
            <v>50000</v>
          </cell>
          <cell r="D258">
            <v>62687</v>
          </cell>
          <cell r="E258" t="str">
            <v>OME5</v>
          </cell>
          <cell r="F258">
            <v>16650122</v>
          </cell>
          <cell r="G258" t="str">
            <v>Cofre auxiliar</v>
          </cell>
        </row>
        <row r="259">
          <cell r="A259" t="str">
            <v>Cofre auxiliar</v>
          </cell>
          <cell r="B259" t="str">
            <v>MEEO</v>
          </cell>
          <cell r="C259">
            <v>30000</v>
          </cell>
          <cell r="D259">
            <v>37613</v>
          </cell>
          <cell r="E259" t="str">
            <v>OME5</v>
          </cell>
          <cell r="F259">
            <v>16650123</v>
          </cell>
          <cell r="G259" t="str">
            <v>Cofre auxiliar</v>
          </cell>
        </row>
        <row r="260">
          <cell r="A260" t="str">
            <v>Cofre doble</v>
          </cell>
          <cell r="B260" t="str">
            <v>MEEO</v>
          </cell>
          <cell r="C260">
            <v>60000</v>
          </cell>
          <cell r="D260">
            <v>75225</v>
          </cell>
          <cell r="E260" t="str">
            <v>OME5</v>
          </cell>
          <cell r="F260">
            <v>16650124</v>
          </cell>
          <cell r="G260" t="str">
            <v>Cofre doble</v>
          </cell>
        </row>
        <row r="261">
          <cell r="A261" t="str">
            <v>Cofre doble</v>
          </cell>
          <cell r="B261" t="str">
            <v>MEEO</v>
          </cell>
          <cell r="C261">
            <v>50000</v>
          </cell>
          <cell r="D261">
            <v>62687</v>
          </cell>
          <cell r="E261" t="str">
            <v>OME5</v>
          </cell>
          <cell r="F261">
            <v>16650125</v>
          </cell>
          <cell r="G261" t="str">
            <v>Cofre doble</v>
          </cell>
        </row>
        <row r="262">
          <cell r="A262" t="str">
            <v>Contadora de billetes</v>
          </cell>
          <cell r="B262" t="str">
            <v>MEEO</v>
          </cell>
          <cell r="C262">
            <v>1000000</v>
          </cell>
          <cell r="D262">
            <v>1253730</v>
          </cell>
          <cell r="E262" t="str">
            <v>OME5</v>
          </cell>
          <cell r="F262">
            <v>16650126</v>
          </cell>
          <cell r="G262" t="str">
            <v>Contadora de billetes</v>
          </cell>
        </row>
        <row r="263">
          <cell r="A263" t="str">
            <v>Contadora de billetes</v>
          </cell>
          <cell r="B263" t="str">
            <v>MEEO</v>
          </cell>
          <cell r="C263">
            <v>1000000</v>
          </cell>
          <cell r="D263">
            <v>1253730</v>
          </cell>
          <cell r="E263" t="str">
            <v>OME5</v>
          </cell>
          <cell r="F263">
            <v>16650127</v>
          </cell>
          <cell r="G263" t="str">
            <v>Contadora de billetes</v>
          </cell>
        </row>
        <row r="264">
          <cell r="A264" t="str">
            <v>Contadora de monedas</v>
          </cell>
          <cell r="B264" t="str">
            <v>MEEO</v>
          </cell>
          <cell r="C264">
            <v>700000</v>
          </cell>
          <cell r="D264">
            <v>877612</v>
          </cell>
          <cell r="E264" t="str">
            <v>OME5</v>
          </cell>
          <cell r="F264">
            <v>16650128</v>
          </cell>
          <cell r="G264" t="str">
            <v>Contadora de monedas</v>
          </cell>
        </row>
        <row r="265">
          <cell r="A265" t="str">
            <v>Escritorios</v>
          </cell>
          <cell r="B265" t="str">
            <v>MEEO</v>
          </cell>
          <cell r="C265">
            <v>40000</v>
          </cell>
          <cell r="D265">
            <v>50157</v>
          </cell>
          <cell r="E265" t="str">
            <v>ME5</v>
          </cell>
          <cell r="F265">
            <v>16650129</v>
          </cell>
          <cell r="G265" t="str">
            <v>Escritorios</v>
          </cell>
        </row>
        <row r="266">
          <cell r="A266" t="str">
            <v>Escritorios</v>
          </cell>
          <cell r="B266" t="str">
            <v>MEEO</v>
          </cell>
          <cell r="C266">
            <v>40000</v>
          </cell>
          <cell r="D266">
            <v>50157</v>
          </cell>
          <cell r="E266" t="str">
            <v>ME5</v>
          </cell>
          <cell r="F266">
            <v>16650130</v>
          </cell>
          <cell r="G266" t="str">
            <v>Escritorios</v>
          </cell>
        </row>
        <row r="267">
          <cell r="A267" t="str">
            <v>Escritorio negro con gavetas</v>
          </cell>
          <cell r="B267" t="str">
            <v>MEEO</v>
          </cell>
          <cell r="C267">
            <v>50000</v>
          </cell>
          <cell r="D267">
            <v>62687</v>
          </cell>
          <cell r="E267" t="str">
            <v>ME5</v>
          </cell>
          <cell r="F267">
            <v>16650131</v>
          </cell>
          <cell r="G267" t="str">
            <v>Escritorio negro con gavetas</v>
          </cell>
        </row>
        <row r="268">
          <cell r="A268" t="str">
            <v>Estante metálico</v>
          </cell>
          <cell r="B268" t="str">
            <v>MEEO</v>
          </cell>
          <cell r="C268">
            <v>50000</v>
          </cell>
          <cell r="D268">
            <v>62687</v>
          </cell>
          <cell r="E268" t="str">
            <v>ME5</v>
          </cell>
          <cell r="F268">
            <v>16650132</v>
          </cell>
          <cell r="G268" t="str">
            <v>Estante metálico</v>
          </cell>
        </row>
        <row r="269">
          <cell r="A269" t="str">
            <v>Estante metálico</v>
          </cell>
          <cell r="B269" t="str">
            <v>MEEO</v>
          </cell>
          <cell r="C269">
            <v>50000</v>
          </cell>
          <cell r="D269">
            <v>62687</v>
          </cell>
          <cell r="E269" t="str">
            <v>ME5</v>
          </cell>
          <cell r="F269">
            <v>16650133</v>
          </cell>
          <cell r="G269" t="str">
            <v>Estante metálico</v>
          </cell>
        </row>
        <row r="270">
          <cell r="A270" t="str">
            <v>Estantería</v>
          </cell>
          <cell r="B270" t="str">
            <v>MEEO</v>
          </cell>
          <cell r="C270">
            <v>60000</v>
          </cell>
          <cell r="D270">
            <v>75225</v>
          </cell>
          <cell r="E270" t="str">
            <v>ME5</v>
          </cell>
          <cell r="F270">
            <v>16650134</v>
          </cell>
          <cell r="G270" t="str">
            <v>Estantería</v>
          </cell>
        </row>
        <row r="271">
          <cell r="A271" t="str">
            <v>Extintor Tipo químico seco</v>
          </cell>
          <cell r="B271" t="str">
            <v>MEEO</v>
          </cell>
          <cell r="C271">
            <v>20000</v>
          </cell>
          <cell r="D271">
            <v>25072</v>
          </cell>
          <cell r="E271" t="str">
            <v>OME5</v>
          </cell>
          <cell r="F271">
            <v>16650135</v>
          </cell>
          <cell r="G271" t="str">
            <v>Extintor Tipo químico seco</v>
          </cell>
        </row>
        <row r="272">
          <cell r="A272" t="str">
            <v>Dispensador de tintos</v>
          </cell>
          <cell r="B272" t="str">
            <v>MEEO</v>
          </cell>
          <cell r="C272">
            <v>50000</v>
          </cell>
          <cell r="D272">
            <v>19444</v>
          </cell>
          <cell r="E272" t="str">
            <v>OME5</v>
          </cell>
          <cell r="F272">
            <v>16650136</v>
          </cell>
          <cell r="G272" t="str">
            <v>Dispensador de tintos</v>
          </cell>
        </row>
        <row r="273">
          <cell r="A273" t="str">
            <v>Máquinas de escribir BROTHER EM630</v>
          </cell>
          <cell r="B273" t="str">
            <v>MEEO</v>
          </cell>
          <cell r="C273">
            <v>200000</v>
          </cell>
          <cell r="D273">
            <v>250753</v>
          </cell>
          <cell r="E273" t="str">
            <v>EMO5</v>
          </cell>
          <cell r="F273">
            <v>16650137</v>
          </cell>
          <cell r="G273" t="str">
            <v>Máquinas de escribir BROTHER EM630</v>
          </cell>
        </row>
        <row r="274">
          <cell r="A274" t="str">
            <v>Máquinas de escribir BROTHER EM630</v>
          </cell>
          <cell r="B274" t="str">
            <v>MEEO</v>
          </cell>
          <cell r="C274">
            <v>200000</v>
          </cell>
          <cell r="D274">
            <v>250753</v>
          </cell>
          <cell r="E274" t="str">
            <v>EMO5</v>
          </cell>
          <cell r="F274">
            <v>16650138</v>
          </cell>
          <cell r="G274" t="str">
            <v>Máquinas de escribir BROTHER EM630</v>
          </cell>
        </row>
        <row r="275">
          <cell r="A275" t="str">
            <v>Máquinas de escribir BROTHER EM630</v>
          </cell>
          <cell r="B275" t="str">
            <v>MEEO</v>
          </cell>
          <cell r="C275">
            <v>200000</v>
          </cell>
          <cell r="D275">
            <v>250753</v>
          </cell>
          <cell r="E275" t="str">
            <v>EMO5</v>
          </cell>
          <cell r="F275">
            <v>16650139</v>
          </cell>
          <cell r="G275" t="str">
            <v>Máquinas de escribir BROTHER EM630</v>
          </cell>
        </row>
        <row r="276">
          <cell r="A276" t="str">
            <v>Máquinas de escribir BROTHER EM630</v>
          </cell>
          <cell r="B276" t="str">
            <v>MEEO</v>
          </cell>
          <cell r="C276">
            <v>200000</v>
          </cell>
          <cell r="D276">
            <v>250753</v>
          </cell>
          <cell r="E276" t="str">
            <v>EMO5</v>
          </cell>
          <cell r="F276">
            <v>16650140</v>
          </cell>
          <cell r="G276" t="str">
            <v>Máquinas de escribir BROTHER EM630</v>
          </cell>
        </row>
        <row r="277">
          <cell r="A277" t="str">
            <v>Máquinas de escribir BROTHER EM630</v>
          </cell>
          <cell r="B277" t="str">
            <v>MEEO</v>
          </cell>
          <cell r="C277">
            <v>200000</v>
          </cell>
          <cell r="D277">
            <v>250753</v>
          </cell>
          <cell r="E277" t="str">
            <v>EMO5</v>
          </cell>
          <cell r="F277">
            <v>16650141</v>
          </cell>
          <cell r="G277" t="str">
            <v>Máquinas de escribir BROTHER EM630</v>
          </cell>
        </row>
        <row r="278">
          <cell r="A278" t="str">
            <v>Máquinas de escribir BROTHER EM630</v>
          </cell>
          <cell r="B278" t="str">
            <v>MEEO</v>
          </cell>
          <cell r="C278">
            <v>200000</v>
          </cell>
          <cell r="D278">
            <v>250753</v>
          </cell>
          <cell r="E278" t="str">
            <v>EMO5</v>
          </cell>
          <cell r="F278">
            <v>16650142</v>
          </cell>
          <cell r="G278" t="str">
            <v>Máquinas de escribir BROTHER EM630</v>
          </cell>
        </row>
        <row r="279">
          <cell r="A279" t="str">
            <v>Máquina enzunchadora</v>
          </cell>
          <cell r="B279" t="str">
            <v>MEEO</v>
          </cell>
          <cell r="C279">
            <v>1200000</v>
          </cell>
          <cell r="D279">
            <v>1504485</v>
          </cell>
          <cell r="E279" t="str">
            <v>OME5</v>
          </cell>
          <cell r="F279">
            <v>16650143</v>
          </cell>
          <cell r="G279" t="str">
            <v>Máquina enzunchadora</v>
          </cell>
          <cell r="H279">
            <v>1</v>
          </cell>
        </row>
        <row r="280">
          <cell r="A280" t="str">
            <v>Mesa de madera</v>
          </cell>
          <cell r="B280" t="str">
            <v>MEEO</v>
          </cell>
          <cell r="C280">
            <v>30000</v>
          </cell>
          <cell r="D280">
            <v>37613</v>
          </cell>
          <cell r="E280" t="str">
            <v>ME5</v>
          </cell>
          <cell r="F280">
            <v>16650144</v>
          </cell>
          <cell r="G280" t="str">
            <v>Mesa de madera</v>
          </cell>
        </row>
        <row r="281">
          <cell r="A281" t="str">
            <v>Mesa de madera</v>
          </cell>
          <cell r="B281" t="str">
            <v>MEEO</v>
          </cell>
          <cell r="C281">
            <v>30000</v>
          </cell>
          <cell r="D281">
            <v>37613</v>
          </cell>
          <cell r="E281" t="str">
            <v>ME5</v>
          </cell>
          <cell r="F281">
            <v>16650145</v>
          </cell>
          <cell r="G281" t="str">
            <v>Mesa de madera</v>
          </cell>
        </row>
        <row r="282">
          <cell r="A282" t="str">
            <v>Mesa de madera para computador</v>
          </cell>
          <cell r="B282" t="str">
            <v>MEEO</v>
          </cell>
          <cell r="C282">
            <v>40000</v>
          </cell>
          <cell r="D282">
            <v>50157</v>
          </cell>
          <cell r="E282" t="str">
            <v>ME5</v>
          </cell>
          <cell r="F282">
            <v>16650146</v>
          </cell>
          <cell r="G282" t="str">
            <v>Mesa de madera para computador</v>
          </cell>
        </row>
        <row r="283">
          <cell r="A283" t="str">
            <v>Mesa de madera para computador</v>
          </cell>
          <cell r="B283" t="str">
            <v>MEEO</v>
          </cell>
          <cell r="C283">
            <v>40000</v>
          </cell>
          <cell r="D283">
            <v>50157</v>
          </cell>
          <cell r="E283" t="str">
            <v>ME5</v>
          </cell>
          <cell r="F283">
            <v>16650147</v>
          </cell>
          <cell r="G283" t="str">
            <v>Mesa de madera para computador</v>
          </cell>
        </row>
        <row r="284">
          <cell r="A284" t="str">
            <v>Mesa para consignaciones</v>
          </cell>
          <cell r="B284" t="str">
            <v>MEEO</v>
          </cell>
          <cell r="C284">
            <v>500000</v>
          </cell>
          <cell r="D284">
            <v>626870</v>
          </cell>
          <cell r="E284" t="str">
            <v>ME5</v>
          </cell>
          <cell r="F284">
            <v>16650148</v>
          </cell>
          <cell r="G284" t="str">
            <v>Mesa para consignaciones</v>
          </cell>
        </row>
        <row r="285">
          <cell r="A285" t="str">
            <v>Mesa pequeña</v>
          </cell>
          <cell r="B285" t="str">
            <v>MEEO</v>
          </cell>
          <cell r="C285">
            <v>25000</v>
          </cell>
          <cell r="D285">
            <v>31346</v>
          </cell>
          <cell r="E285" t="str">
            <v>ME5</v>
          </cell>
          <cell r="F285">
            <v>16650149</v>
          </cell>
          <cell r="G285" t="str">
            <v>Mesa pequeña</v>
          </cell>
        </row>
        <row r="286">
          <cell r="A286" t="str">
            <v>Mesa pequeña</v>
          </cell>
          <cell r="B286" t="str">
            <v>MEEO</v>
          </cell>
          <cell r="C286">
            <v>20000</v>
          </cell>
          <cell r="D286">
            <v>25072</v>
          </cell>
          <cell r="E286" t="str">
            <v>ME5</v>
          </cell>
          <cell r="F286">
            <v>16650150</v>
          </cell>
          <cell r="G286" t="str">
            <v>Mesa pequeña</v>
          </cell>
        </row>
        <row r="287">
          <cell r="A287" t="str">
            <v>Archivador Folderama metálico</v>
          </cell>
          <cell r="B287" t="str">
            <v>MEEO</v>
          </cell>
          <cell r="C287">
            <v>40000</v>
          </cell>
          <cell r="D287">
            <v>50157</v>
          </cell>
          <cell r="E287" t="str">
            <v>ME5</v>
          </cell>
          <cell r="F287">
            <v>16650151</v>
          </cell>
          <cell r="G287" t="str">
            <v>Archivador Folderama metálico</v>
          </cell>
        </row>
        <row r="288">
          <cell r="A288" t="str">
            <v>Muebles para chequeras</v>
          </cell>
          <cell r="B288" t="str">
            <v>MEEO</v>
          </cell>
          <cell r="C288">
            <v>40000</v>
          </cell>
          <cell r="D288">
            <v>50157</v>
          </cell>
          <cell r="E288" t="str">
            <v>ME5</v>
          </cell>
          <cell r="F288">
            <v>16650152</v>
          </cell>
          <cell r="G288" t="str">
            <v>Muebles para chequeras</v>
          </cell>
        </row>
        <row r="289">
          <cell r="A289" t="str">
            <v>Muebles para chequeras</v>
          </cell>
          <cell r="B289" t="str">
            <v>MEEO</v>
          </cell>
          <cell r="C289">
            <v>40000</v>
          </cell>
          <cell r="D289">
            <v>50157</v>
          </cell>
          <cell r="E289" t="str">
            <v>ME5</v>
          </cell>
          <cell r="F289">
            <v>16650153</v>
          </cell>
          <cell r="G289" t="str">
            <v>Muebles para chequeras</v>
          </cell>
        </row>
        <row r="290">
          <cell r="A290" t="str">
            <v>Nevera Challenger</v>
          </cell>
          <cell r="B290" t="str">
            <v>MEEO</v>
          </cell>
          <cell r="C290">
            <v>150000</v>
          </cell>
          <cell r="D290">
            <v>188057</v>
          </cell>
          <cell r="E290" t="str">
            <v>OME5</v>
          </cell>
          <cell r="F290">
            <v>16650154</v>
          </cell>
          <cell r="G290" t="str">
            <v>Nevera Challenger</v>
          </cell>
        </row>
        <row r="291">
          <cell r="A291" t="str">
            <v>Nevera  Haceb Super star</v>
          </cell>
          <cell r="B291" t="str">
            <v>MEEO</v>
          </cell>
          <cell r="C291">
            <v>150000</v>
          </cell>
          <cell r="D291">
            <v>188057</v>
          </cell>
          <cell r="E291" t="str">
            <v>OME5</v>
          </cell>
          <cell r="F291">
            <v>16650155</v>
          </cell>
          <cell r="G291" t="str">
            <v>Nevera  Haceb Super star</v>
          </cell>
        </row>
        <row r="292">
          <cell r="A292" t="str">
            <v>Sillas fijas</v>
          </cell>
          <cell r="B292" t="str">
            <v>MEEO</v>
          </cell>
          <cell r="C292">
            <v>25000</v>
          </cell>
          <cell r="D292">
            <v>31346</v>
          </cell>
          <cell r="E292" t="str">
            <v>ME5</v>
          </cell>
          <cell r="F292">
            <v>16650156</v>
          </cell>
          <cell r="G292" t="str">
            <v>Sillas fijas</v>
          </cell>
        </row>
        <row r="293">
          <cell r="A293" t="str">
            <v>Sillas fijas</v>
          </cell>
          <cell r="B293" t="str">
            <v>MEEO</v>
          </cell>
          <cell r="C293">
            <v>25000</v>
          </cell>
          <cell r="D293">
            <v>31346</v>
          </cell>
          <cell r="E293" t="str">
            <v>ME5</v>
          </cell>
          <cell r="F293">
            <v>16650157</v>
          </cell>
          <cell r="G293" t="str">
            <v>Sillas fijas</v>
          </cell>
        </row>
        <row r="294">
          <cell r="A294" t="str">
            <v>Sillas fijas</v>
          </cell>
          <cell r="B294" t="str">
            <v>MEEO</v>
          </cell>
          <cell r="C294">
            <v>25000</v>
          </cell>
          <cell r="D294">
            <v>31346</v>
          </cell>
          <cell r="E294" t="str">
            <v>ME5</v>
          </cell>
          <cell r="F294">
            <v>16650158</v>
          </cell>
          <cell r="G294" t="str">
            <v>Sillas fijas</v>
          </cell>
        </row>
        <row r="295">
          <cell r="A295" t="str">
            <v>Sillas fijas</v>
          </cell>
          <cell r="B295" t="str">
            <v>MEEO</v>
          </cell>
          <cell r="C295">
            <v>25000</v>
          </cell>
          <cell r="D295">
            <v>31346</v>
          </cell>
          <cell r="E295" t="str">
            <v>ME5</v>
          </cell>
          <cell r="F295">
            <v>16650159</v>
          </cell>
          <cell r="G295" t="str">
            <v>Sillas fijas</v>
          </cell>
        </row>
        <row r="296">
          <cell r="A296" t="str">
            <v>Sillas fijas</v>
          </cell>
          <cell r="B296" t="str">
            <v>MEEO</v>
          </cell>
          <cell r="C296">
            <v>25000</v>
          </cell>
          <cell r="D296">
            <v>31346</v>
          </cell>
          <cell r="E296" t="str">
            <v>ME5</v>
          </cell>
          <cell r="F296">
            <v>16650160</v>
          </cell>
          <cell r="G296" t="str">
            <v>Sillas fijas</v>
          </cell>
        </row>
        <row r="297">
          <cell r="A297" t="str">
            <v>Sillas fijas</v>
          </cell>
          <cell r="B297" t="str">
            <v>MEEO</v>
          </cell>
          <cell r="C297">
            <v>25000</v>
          </cell>
          <cell r="D297">
            <v>31346</v>
          </cell>
          <cell r="E297" t="str">
            <v>ME5</v>
          </cell>
          <cell r="F297">
            <v>16650161</v>
          </cell>
          <cell r="G297" t="str">
            <v>Sillas fijas</v>
          </cell>
        </row>
        <row r="298">
          <cell r="A298" t="str">
            <v>Sillas fijas</v>
          </cell>
          <cell r="B298" t="str">
            <v>MEEO</v>
          </cell>
          <cell r="C298">
            <v>25000</v>
          </cell>
          <cell r="D298">
            <v>31346</v>
          </cell>
          <cell r="E298" t="str">
            <v>ME5</v>
          </cell>
          <cell r="F298">
            <v>16650162</v>
          </cell>
          <cell r="G298" t="str">
            <v>Sillas fijas</v>
          </cell>
        </row>
        <row r="299">
          <cell r="A299" t="str">
            <v>Sillas fijas</v>
          </cell>
          <cell r="B299" t="str">
            <v>MEEO</v>
          </cell>
          <cell r="C299">
            <v>25000</v>
          </cell>
          <cell r="D299">
            <v>31346</v>
          </cell>
          <cell r="E299" t="str">
            <v>ME5</v>
          </cell>
          <cell r="F299">
            <v>16650163</v>
          </cell>
          <cell r="G299" t="str">
            <v>Sillas fijas</v>
          </cell>
        </row>
        <row r="300">
          <cell r="A300" t="str">
            <v>Sillas fijas</v>
          </cell>
          <cell r="B300" t="str">
            <v>MEEO</v>
          </cell>
          <cell r="C300">
            <v>25000</v>
          </cell>
          <cell r="D300">
            <v>31346</v>
          </cell>
          <cell r="E300" t="str">
            <v>ME5</v>
          </cell>
          <cell r="F300">
            <v>16650164</v>
          </cell>
          <cell r="G300" t="str">
            <v>Sillas fijas</v>
          </cell>
        </row>
        <row r="301">
          <cell r="A301" t="str">
            <v>Sillas fijas</v>
          </cell>
          <cell r="B301" t="str">
            <v>MEEO</v>
          </cell>
          <cell r="C301">
            <v>25000</v>
          </cell>
          <cell r="D301">
            <v>31346</v>
          </cell>
          <cell r="E301" t="str">
            <v>ME5</v>
          </cell>
          <cell r="F301">
            <v>16650165</v>
          </cell>
          <cell r="G301" t="str">
            <v>Sillas fijas</v>
          </cell>
          <cell r="H301">
            <v>1</v>
          </cell>
        </row>
        <row r="302">
          <cell r="A302" t="str">
            <v>Sillas fijas</v>
          </cell>
          <cell r="B302" t="str">
            <v>MEEO</v>
          </cell>
          <cell r="C302">
            <v>25000</v>
          </cell>
          <cell r="D302">
            <v>67611</v>
          </cell>
          <cell r="E302" t="str">
            <v>ME5</v>
          </cell>
          <cell r="F302">
            <v>16650166</v>
          </cell>
          <cell r="G302" t="str">
            <v>Sillas fijas</v>
          </cell>
          <cell r="H302">
            <v>1</v>
          </cell>
        </row>
        <row r="303">
          <cell r="A303" t="str">
            <v>Sillas fijas</v>
          </cell>
          <cell r="B303" t="str">
            <v>MEEO</v>
          </cell>
          <cell r="C303">
            <v>25000</v>
          </cell>
          <cell r="D303">
            <v>31346</v>
          </cell>
          <cell r="E303" t="str">
            <v>ME5</v>
          </cell>
          <cell r="F303">
            <v>16650167</v>
          </cell>
          <cell r="G303" t="str">
            <v>Sillas fijas</v>
          </cell>
          <cell r="H303">
            <v>1</v>
          </cell>
        </row>
        <row r="304">
          <cell r="A304" t="str">
            <v>Sillas fijas</v>
          </cell>
          <cell r="B304" t="str">
            <v>MEEO</v>
          </cell>
          <cell r="C304">
            <v>25000</v>
          </cell>
          <cell r="D304">
            <v>31346</v>
          </cell>
          <cell r="E304" t="str">
            <v>ME5</v>
          </cell>
          <cell r="F304">
            <v>16650168</v>
          </cell>
          <cell r="G304" t="str">
            <v>Sillas fijas</v>
          </cell>
        </row>
        <row r="305">
          <cell r="A305" t="str">
            <v>Sillas fijas</v>
          </cell>
          <cell r="B305" t="str">
            <v>MEEO</v>
          </cell>
          <cell r="C305">
            <v>25000</v>
          </cell>
          <cell r="D305">
            <v>31346</v>
          </cell>
          <cell r="E305" t="str">
            <v>ME5</v>
          </cell>
          <cell r="F305">
            <v>16650169</v>
          </cell>
          <cell r="G305" t="str">
            <v>Sillas fijas</v>
          </cell>
          <cell r="H305">
            <v>1</v>
          </cell>
        </row>
        <row r="306">
          <cell r="A306" t="str">
            <v>Sillas fijas</v>
          </cell>
          <cell r="B306" t="str">
            <v>MEEO</v>
          </cell>
          <cell r="C306">
            <v>25000</v>
          </cell>
          <cell r="D306">
            <v>31346</v>
          </cell>
          <cell r="E306" t="str">
            <v>ME5</v>
          </cell>
          <cell r="F306">
            <v>16650170</v>
          </cell>
          <cell r="G306" t="str">
            <v>Sillas fijas</v>
          </cell>
          <cell r="H306">
            <v>1</v>
          </cell>
        </row>
        <row r="307">
          <cell r="A307" t="str">
            <v>Sillas fijas</v>
          </cell>
          <cell r="B307" t="str">
            <v>MEEO</v>
          </cell>
          <cell r="C307">
            <v>15000</v>
          </cell>
          <cell r="D307">
            <v>18800</v>
          </cell>
          <cell r="E307" t="str">
            <v>ME5</v>
          </cell>
          <cell r="F307">
            <v>16650171</v>
          </cell>
          <cell r="G307" t="str">
            <v>Sillas fijas</v>
          </cell>
          <cell r="H307">
            <v>1</v>
          </cell>
        </row>
        <row r="308">
          <cell r="A308" t="str">
            <v>Sillas con rodachinas</v>
          </cell>
          <cell r="B308" t="str">
            <v>MEEO</v>
          </cell>
          <cell r="C308">
            <v>30000</v>
          </cell>
          <cell r="D308">
            <v>37613</v>
          </cell>
          <cell r="E308" t="str">
            <v>ME5</v>
          </cell>
          <cell r="F308">
            <v>16650172</v>
          </cell>
          <cell r="G308" t="str">
            <v>Sillas con rodachinas</v>
          </cell>
          <cell r="H308">
            <v>1</v>
          </cell>
        </row>
        <row r="309">
          <cell r="A309" t="str">
            <v>Sillas con rodachinas</v>
          </cell>
          <cell r="B309" t="str">
            <v>MEEO</v>
          </cell>
          <cell r="C309">
            <v>35000</v>
          </cell>
          <cell r="D309">
            <v>43889</v>
          </cell>
          <cell r="E309" t="str">
            <v>ME5</v>
          </cell>
          <cell r="F309">
            <v>16650173</v>
          </cell>
          <cell r="G309" t="str">
            <v>Sillas con rodachinas</v>
          </cell>
          <cell r="H309">
            <v>1</v>
          </cell>
        </row>
        <row r="310">
          <cell r="A310" t="str">
            <v>Sillas con rodachinas</v>
          </cell>
          <cell r="B310" t="str">
            <v>MEEO</v>
          </cell>
          <cell r="C310">
            <v>35000</v>
          </cell>
          <cell r="D310">
            <v>43889</v>
          </cell>
          <cell r="E310" t="str">
            <v>ME5</v>
          </cell>
          <cell r="F310">
            <v>16650174</v>
          </cell>
          <cell r="G310" t="str">
            <v>Sillas con rodachinas</v>
          </cell>
          <cell r="H310">
            <v>1</v>
          </cell>
        </row>
        <row r="311">
          <cell r="A311" t="str">
            <v>Sillas con rodachinas</v>
          </cell>
          <cell r="B311" t="str">
            <v>MEEO</v>
          </cell>
          <cell r="C311">
            <v>35000</v>
          </cell>
          <cell r="D311">
            <v>43889</v>
          </cell>
          <cell r="E311" t="str">
            <v>ME5</v>
          </cell>
          <cell r="F311">
            <v>16650175</v>
          </cell>
          <cell r="G311" t="str">
            <v>Sillas con rodachinas</v>
          </cell>
        </row>
        <row r="312">
          <cell r="A312" t="str">
            <v>Sillas con rodachinas</v>
          </cell>
          <cell r="B312" t="str">
            <v>MEEO</v>
          </cell>
          <cell r="C312">
            <v>35000</v>
          </cell>
          <cell r="D312">
            <v>43889</v>
          </cell>
          <cell r="E312" t="str">
            <v>ME5</v>
          </cell>
          <cell r="F312">
            <v>16650176</v>
          </cell>
          <cell r="G312" t="str">
            <v>Sillas con rodachinas</v>
          </cell>
          <cell r="H312">
            <v>1</v>
          </cell>
        </row>
        <row r="313">
          <cell r="A313" t="str">
            <v>Sillas con rodachinas</v>
          </cell>
          <cell r="B313" t="str">
            <v>MEEO</v>
          </cell>
          <cell r="C313">
            <v>35000</v>
          </cell>
          <cell r="D313">
            <v>43889</v>
          </cell>
          <cell r="E313" t="str">
            <v>ME5</v>
          </cell>
          <cell r="F313">
            <v>16650177</v>
          </cell>
          <cell r="G313" t="str">
            <v>Sillas con rodachinas</v>
          </cell>
          <cell r="H313">
            <v>1</v>
          </cell>
        </row>
        <row r="314">
          <cell r="A314" t="str">
            <v>Sillas con rodachinas</v>
          </cell>
          <cell r="B314" t="str">
            <v>MEEO</v>
          </cell>
          <cell r="C314">
            <v>35000</v>
          </cell>
          <cell r="D314">
            <v>43889</v>
          </cell>
          <cell r="E314" t="str">
            <v>ME5</v>
          </cell>
          <cell r="F314">
            <v>16650178</v>
          </cell>
          <cell r="G314" t="str">
            <v>Sillas con rodachinas</v>
          </cell>
        </row>
        <row r="315">
          <cell r="A315" t="str">
            <v>Sillas con rodachinas</v>
          </cell>
          <cell r="B315" t="str">
            <v>MEEO</v>
          </cell>
          <cell r="C315">
            <v>35000</v>
          </cell>
          <cell r="D315">
            <v>43889</v>
          </cell>
          <cell r="E315" t="str">
            <v>ME5</v>
          </cell>
          <cell r="F315">
            <v>16650179</v>
          </cell>
          <cell r="G315" t="str">
            <v>Sillas con rodachinas</v>
          </cell>
        </row>
        <row r="316">
          <cell r="A316" t="str">
            <v>Sillas con rodachinas</v>
          </cell>
          <cell r="B316" t="str">
            <v>MEEO</v>
          </cell>
          <cell r="C316">
            <v>35000</v>
          </cell>
          <cell r="D316">
            <v>43889</v>
          </cell>
          <cell r="E316" t="str">
            <v>ME5</v>
          </cell>
          <cell r="F316">
            <v>16650180</v>
          </cell>
          <cell r="G316" t="str">
            <v>Sillas con rodachinas</v>
          </cell>
        </row>
        <row r="317">
          <cell r="A317" t="str">
            <v>Sillas con rodachinas</v>
          </cell>
          <cell r="B317" t="str">
            <v>MEEO</v>
          </cell>
          <cell r="C317">
            <v>35000</v>
          </cell>
          <cell r="D317">
            <v>43889</v>
          </cell>
          <cell r="E317" t="str">
            <v>ME5</v>
          </cell>
          <cell r="F317">
            <v>16650181</v>
          </cell>
          <cell r="G317" t="str">
            <v>Sillas con rodachinas</v>
          </cell>
        </row>
        <row r="318">
          <cell r="A318" t="str">
            <v>Sillas con rodachinas</v>
          </cell>
          <cell r="B318" t="str">
            <v>MEEO</v>
          </cell>
          <cell r="C318">
            <v>35000</v>
          </cell>
          <cell r="D318">
            <v>43889</v>
          </cell>
          <cell r="E318" t="str">
            <v>ME5</v>
          </cell>
          <cell r="F318">
            <v>16650182</v>
          </cell>
          <cell r="G318" t="str">
            <v>Sillas con rodachinas</v>
          </cell>
        </row>
        <row r="319">
          <cell r="A319" t="str">
            <v>Sillas con rodachinas</v>
          </cell>
          <cell r="B319" t="str">
            <v>MEEO</v>
          </cell>
          <cell r="C319">
            <v>35000</v>
          </cell>
          <cell r="D319">
            <v>43889</v>
          </cell>
          <cell r="E319" t="str">
            <v>ME5</v>
          </cell>
          <cell r="F319">
            <v>16650183</v>
          </cell>
          <cell r="G319" t="str">
            <v>Sillas con rodachinas</v>
          </cell>
        </row>
        <row r="320">
          <cell r="A320" t="str">
            <v>Sillas con rodachinas</v>
          </cell>
          <cell r="B320" t="str">
            <v>MEEO</v>
          </cell>
          <cell r="C320">
            <v>35000</v>
          </cell>
          <cell r="D320">
            <v>43889</v>
          </cell>
          <cell r="E320" t="str">
            <v>ME5</v>
          </cell>
          <cell r="F320">
            <v>16650184</v>
          </cell>
          <cell r="G320" t="str">
            <v>Sillas con rodachinas</v>
          </cell>
        </row>
        <row r="321">
          <cell r="A321" t="str">
            <v>Sillas con rodachinas</v>
          </cell>
          <cell r="B321" t="str">
            <v>MEEO</v>
          </cell>
          <cell r="C321">
            <v>35000</v>
          </cell>
          <cell r="D321">
            <v>43889</v>
          </cell>
          <cell r="E321" t="str">
            <v>ME5</v>
          </cell>
          <cell r="F321">
            <v>16650185</v>
          </cell>
          <cell r="G321" t="str">
            <v>Sillas con rodachinas</v>
          </cell>
        </row>
        <row r="322">
          <cell r="A322" t="str">
            <v>Sillas con rodachinas</v>
          </cell>
          <cell r="B322" t="str">
            <v>MEEO</v>
          </cell>
          <cell r="C322">
            <v>35000</v>
          </cell>
          <cell r="D322">
            <v>43889</v>
          </cell>
          <cell r="E322" t="str">
            <v>ME5</v>
          </cell>
          <cell r="F322">
            <v>16650186</v>
          </cell>
          <cell r="G322" t="str">
            <v>Sillas con rodachinas</v>
          </cell>
        </row>
        <row r="323">
          <cell r="A323" t="str">
            <v>Sillas con rodachinas</v>
          </cell>
          <cell r="B323" t="str">
            <v>MEEO</v>
          </cell>
          <cell r="C323">
            <v>35000</v>
          </cell>
          <cell r="D323">
            <v>43889</v>
          </cell>
          <cell r="E323" t="str">
            <v>ME5</v>
          </cell>
          <cell r="F323">
            <v>16650187</v>
          </cell>
          <cell r="G323" t="str">
            <v>Sillas con rodachinas</v>
          </cell>
        </row>
        <row r="324">
          <cell r="A324" t="str">
            <v>Sillas con rodachinas</v>
          </cell>
          <cell r="B324" t="str">
            <v>MEEO</v>
          </cell>
          <cell r="C324">
            <v>35000</v>
          </cell>
          <cell r="D324">
            <v>43889</v>
          </cell>
          <cell r="E324" t="str">
            <v>ME5</v>
          </cell>
          <cell r="F324">
            <v>16650188</v>
          </cell>
          <cell r="G324" t="str">
            <v>Sillas con rodachinas</v>
          </cell>
        </row>
        <row r="325">
          <cell r="A325" t="str">
            <v>Sillas con rodachinas</v>
          </cell>
          <cell r="B325" t="str">
            <v>MEEO</v>
          </cell>
          <cell r="C325">
            <v>35000</v>
          </cell>
          <cell r="D325">
            <v>43889</v>
          </cell>
          <cell r="E325" t="str">
            <v>EMO5</v>
          </cell>
          <cell r="F325">
            <v>16650189</v>
          </cell>
          <cell r="G325" t="str">
            <v>Sillas con rodachinas</v>
          </cell>
        </row>
        <row r="326">
          <cell r="A326" t="str">
            <v>Sillas con rodachinas</v>
          </cell>
          <cell r="B326" t="str">
            <v>MEEO</v>
          </cell>
          <cell r="C326">
            <v>35000</v>
          </cell>
          <cell r="D326">
            <v>43889</v>
          </cell>
          <cell r="E326" t="str">
            <v>EMO5</v>
          </cell>
          <cell r="F326">
            <v>16650190</v>
          </cell>
          <cell r="G326" t="str">
            <v>Sillas con rodachinas</v>
          </cell>
        </row>
        <row r="327">
          <cell r="A327" t="str">
            <v>Sillas con rodachinas</v>
          </cell>
          <cell r="B327" t="str">
            <v>MEEO</v>
          </cell>
          <cell r="C327">
            <v>35000</v>
          </cell>
          <cell r="D327">
            <v>43889</v>
          </cell>
          <cell r="E327" t="str">
            <v>ME5</v>
          </cell>
          <cell r="F327">
            <v>16650191</v>
          </cell>
          <cell r="G327" t="str">
            <v>Sillas con rodachinas</v>
          </cell>
        </row>
        <row r="328">
          <cell r="A328" t="str">
            <v>Televisor</v>
          </cell>
          <cell r="B328" t="str">
            <v>MEEO</v>
          </cell>
          <cell r="C328">
            <v>150000</v>
          </cell>
          <cell r="D328">
            <v>188057</v>
          </cell>
          <cell r="E328" t="str">
            <v>OME5</v>
          </cell>
          <cell r="F328">
            <v>16650192</v>
          </cell>
          <cell r="G328" t="str">
            <v>Televisor</v>
          </cell>
        </row>
        <row r="329">
          <cell r="A329" t="str">
            <v>VHS</v>
          </cell>
          <cell r="B329" t="str">
            <v>MEEO</v>
          </cell>
          <cell r="C329">
            <v>100000</v>
          </cell>
          <cell r="D329">
            <v>125370</v>
          </cell>
          <cell r="E329" t="str">
            <v>OME5</v>
          </cell>
          <cell r="F329">
            <v>16650193</v>
          </cell>
          <cell r="G329" t="str">
            <v>VHS</v>
          </cell>
        </row>
        <row r="330">
          <cell r="A330" t="str">
            <v>Tramperos</v>
          </cell>
          <cell r="B330" t="str">
            <v>MEEO</v>
          </cell>
          <cell r="C330">
            <v>300000</v>
          </cell>
          <cell r="D330">
            <v>376125</v>
          </cell>
          <cell r="E330" t="str">
            <v>OME5</v>
          </cell>
          <cell r="F330">
            <v>16650194</v>
          </cell>
          <cell r="G330" t="str">
            <v>Tramperos</v>
          </cell>
        </row>
        <row r="331">
          <cell r="A331" t="str">
            <v>Tramperos</v>
          </cell>
          <cell r="B331" t="str">
            <v>MEEO</v>
          </cell>
          <cell r="C331">
            <v>300000</v>
          </cell>
          <cell r="D331">
            <v>376125</v>
          </cell>
          <cell r="E331" t="str">
            <v>OME5</v>
          </cell>
          <cell r="F331">
            <v>16650195</v>
          </cell>
          <cell r="G331" t="str">
            <v>Tramperos</v>
          </cell>
        </row>
        <row r="332">
          <cell r="A332" t="str">
            <v>Tramperos</v>
          </cell>
          <cell r="B332" t="str">
            <v>MEEO</v>
          </cell>
          <cell r="C332">
            <v>300000</v>
          </cell>
          <cell r="D332">
            <v>376125</v>
          </cell>
          <cell r="E332" t="str">
            <v>OME5</v>
          </cell>
          <cell r="F332">
            <v>16650196</v>
          </cell>
          <cell r="G332" t="str">
            <v>Tramperos</v>
          </cell>
        </row>
        <row r="333">
          <cell r="A333" t="str">
            <v>Tramperos</v>
          </cell>
          <cell r="B333" t="str">
            <v>MEEO</v>
          </cell>
          <cell r="C333">
            <v>300000</v>
          </cell>
          <cell r="D333">
            <v>376125</v>
          </cell>
          <cell r="E333" t="str">
            <v>OME5</v>
          </cell>
          <cell r="F333">
            <v>16650197</v>
          </cell>
          <cell r="G333" t="str">
            <v>Tramperos</v>
          </cell>
        </row>
        <row r="334">
          <cell r="A334" t="str">
            <v>Tramperos</v>
          </cell>
          <cell r="B334" t="str">
            <v>MEEO</v>
          </cell>
          <cell r="C334">
            <v>300000</v>
          </cell>
          <cell r="D334">
            <v>376125</v>
          </cell>
          <cell r="E334" t="str">
            <v>OME5</v>
          </cell>
          <cell r="F334">
            <v>16650198</v>
          </cell>
          <cell r="G334" t="str">
            <v>Tramperos</v>
          </cell>
        </row>
        <row r="335">
          <cell r="A335" t="str">
            <v>Tramperos</v>
          </cell>
          <cell r="B335" t="str">
            <v>MEEO</v>
          </cell>
          <cell r="C335">
            <v>300000</v>
          </cell>
          <cell r="D335">
            <v>376125</v>
          </cell>
          <cell r="E335" t="str">
            <v>OME5</v>
          </cell>
          <cell r="F335">
            <v>16650199</v>
          </cell>
          <cell r="G335" t="str">
            <v>Tramperos</v>
          </cell>
        </row>
        <row r="336">
          <cell r="A336" t="str">
            <v>Estabilizador Nicomar 1500 wattios</v>
          </cell>
          <cell r="B336" t="str">
            <v>MEEO</v>
          </cell>
          <cell r="C336">
            <v>100000</v>
          </cell>
          <cell r="D336">
            <v>118474</v>
          </cell>
          <cell r="E336" t="str">
            <v>EMO5</v>
          </cell>
          <cell r="F336">
            <v>16650200</v>
          </cell>
          <cell r="G336" t="str">
            <v>Estabilizador Nicomar 1500 wattios</v>
          </cell>
        </row>
        <row r="337">
          <cell r="A337" t="str">
            <v>Estabilizador Nicomar 1500 wattios</v>
          </cell>
          <cell r="B337" t="str">
            <v>MEEO</v>
          </cell>
          <cell r="C337">
            <v>100000</v>
          </cell>
          <cell r="D337">
            <v>118474</v>
          </cell>
          <cell r="E337" t="str">
            <v>EMO5</v>
          </cell>
          <cell r="F337">
            <v>16650201</v>
          </cell>
          <cell r="G337" t="str">
            <v>Estabilizador Nicomar 1500 wattios</v>
          </cell>
        </row>
        <row r="338">
          <cell r="A338" t="str">
            <v>Estabilizador Nicomar 1500 wattios</v>
          </cell>
          <cell r="B338" t="str">
            <v>MEEO</v>
          </cell>
          <cell r="C338">
            <v>100000</v>
          </cell>
          <cell r="D338">
            <v>118474</v>
          </cell>
          <cell r="E338" t="str">
            <v>EMO5</v>
          </cell>
          <cell r="F338">
            <v>16650202</v>
          </cell>
          <cell r="G338" t="str">
            <v>Estabilizador Nicomar 1500 wattios</v>
          </cell>
        </row>
        <row r="339">
          <cell r="A339" t="str">
            <v>Estabilizador Nicomar 1500 wattios</v>
          </cell>
          <cell r="B339" t="str">
            <v>MEEO</v>
          </cell>
          <cell r="C339">
            <v>100000</v>
          </cell>
          <cell r="D339">
            <v>118474</v>
          </cell>
          <cell r="E339" t="str">
            <v>EMO5</v>
          </cell>
          <cell r="F339">
            <v>16650203</v>
          </cell>
          <cell r="G339" t="str">
            <v>Estabilizador Nicomar 1500 wattios</v>
          </cell>
        </row>
        <row r="340">
          <cell r="A340" t="str">
            <v>Estabilizador Nicomar 1000 wattios</v>
          </cell>
          <cell r="B340" t="str">
            <v>MEEO</v>
          </cell>
          <cell r="C340">
            <v>60000</v>
          </cell>
          <cell r="D340">
            <v>71090</v>
          </cell>
          <cell r="E340" t="str">
            <v>EMO5</v>
          </cell>
          <cell r="F340">
            <v>16650204</v>
          </cell>
          <cell r="G340" t="str">
            <v>Estabilizador Nicomar 1000 wattios</v>
          </cell>
        </row>
        <row r="341">
          <cell r="A341" t="str">
            <v>Estabilizador Nicomar 1000 wattios</v>
          </cell>
          <cell r="B341" t="str">
            <v>MEEO</v>
          </cell>
          <cell r="C341">
            <v>60000</v>
          </cell>
          <cell r="D341">
            <v>71090</v>
          </cell>
          <cell r="E341" t="str">
            <v>EMO5</v>
          </cell>
          <cell r="F341">
            <v>16650205</v>
          </cell>
          <cell r="G341" t="str">
            <v>Estabilizador Nicomar 1000 wattios</v>
          </cell>
        </row>
        <row r="342">
          <cell r="A342" t="str">
            <v>Estabilizador Nicomar 1000 wattios</v>
          </cell>
          <cell r="B342" t="str">
            <v>MEEO</v>
          </cell>
          <cell r="C342">
            <v>60000</v>
          </cell>
          <cell r="D342">
            <v>71090</v>
          </cell>
          <cell r="E342" t="str">
            <v>EMO5</v>
          </cell>
          <cell r="F342">
            <v>16650206</v>
          </cell>
          <cell r="G342" t="str">
            <v>Estabilizador Nicomar 1000 wattios</v>
          </cell>
        </row>
        <row r="343">
          <cell r="A343" t="str">
            <v>Estabilizador Nicomar 1000 wattios</v>
          </cell>
          <cell r="B343" t="str">
            <v>MEEO</v>
          </cell>
          <cell r="C343">
            <v>60000</v>
          </cell>
          <cell r="D343">
            <v>71090</v>
          </cell>
          <cell r="E343" t="str">
            <v>EMO5</v>
          </cell>
          <cell r="F343">
            <v>16650207</v>
          </cell>
          <cell r="G343" t="str">
            <v>Estabilizador Nicomar 1000 wattios</v>
          </cell>
        </row>
        <row r="344">
          <cell r="A344" t="str">
            <v>Estabilizador Nicomar 1000 wattios</v>
          </cell>
          <cell r="B344" t="str">
            <v>MEEO</v>
          </cell>
          <cell r="C344">
            <v>60000</v>
          </cell>
          <cell r="D344">
            <v>71090</v>
          </cell>
          <cell r="E344" t="str">
            <v>EMO5</v>
          </cell>
          <cell r="F344">
            <v>16650208</v>
          </cell>
          <cell r="G344" t="str">
            <v>Estabilizador Nicomar 1000 wattios</v>
          </cell>
        </row>
        <row r="345">
          <cell r="A345" t="str">
            <v>Cafetera Coldelec 60 Pocillos</v>
          </cell>
          <cell r="B345" t="str">
            <v>MEEO</v>
          </cell>
          <cell r="C345">
            <v>268800</v>
          </cell>
          <cell r="D345">
            <v>86967</v>
          </cell>
          <cell r="E345" t="str">
            <v>OME5</v>
          </cell>
          <cell r="F345">
            <v>16650209</v>
          </cell>
          <cell r="G345" t="str">
            <v>Cafetera Coldelec 60 Pocillos</v>
          </cell>
        </row>
        <row r="346">
          <cell r="A346" t="str">
            <v>Mobiliario para adecuación de sus oficinas en Sincelejo según contrato No.0051-Rebombeo</v>
          </cell>
          <cell r="B346" t="str">
            <v>MEEO</v>
          </cell>
          <cell r="C346">
            <v>42747247</v>
          </cell>
          <cell r="D346">
            <v>48281495</v>
          </cell>
          <cell r="E346" t="str">
            <v>ME5</v>
          </cell>
          <cell r="F346">
            <v>16650210</v>
          </cell>
          <cell r="G346" t="str">
            <v>Mobiliario para adecuación de sus oficinas en Sincelejo según contrato No.0051-Rebombeo</v>
          </cell>
        </row>
        <row r="347">
          <cell r="A347" t="str">
            <v>Mobiliario para adecuación oficinas en Corozal según contrato No.0060-03</v>
          </cell>
          <cell r="B347" t="str">
            <v>MEEO</v>
          </cell>
          <cell r="C347">
            <v>8946889</v>
          </cell>
          <cell r="D347">
            <v>10105193</v>
          </cell>
          <cell r="E347" t="str">
            <v>ME5</v>
          </cell>
          <cell r="F347">
            <v>16650211</v>
          </cell>
          <cell r="G347" t="str">
            <v>Mobiliario para adecuación oficinas en Corozal según contrato No.0060-03</v>
          </cell>
        </row>
        <row r="348">
          <cell r="A348" t="str">
            <v>Camara Digital Sony Handycam TRV 340</v>
          </cell>
          <cell r="B348" t="str">
            <v>MEEO</v>
          </cell>
          <cell r="C348">
            <v>2199000</v>
          </cell>
          <cell r="D348">
            <v>1319340</v>
          </cell>
          <cell r="E348" t="str">
            <v>OME5</v>
          </cell>
          <cell r="F348">
            <v>16650212</v>
          </cell>
          <cell r="G348" t="str">
            <v>Camara Digital Sony Handycam TRV 340</v>
          </cell>
        </row>
        <row r="349">
          <cell r="A349" t="str">
            <v>Sillas Rimax Blanca</v>
          </cell>
          <cell r="B349" t="str">
            <v>MEEO</v>
          </cell>
          <cell r="C349">
            <v>14000</v>
          </cell>
          <cell r="D349">
            <v>15818</v>
          </cell>
          <cell r="E349" t="str">
            <v>ME5</v>
          </cell>
          <cell r="F349">
            <v>16650213</v>
          </cell>
          <cell r="G349" t="str">
            <v>Sillas Rimax Blanca</v>
          </cell>
        </row>
        <row r="350">
          <cell r="A350" t="str">
            <v>Sillas Rimax Blanca</v>
          </cell>
          <cell r="B350" t="str">
            <v>MEEO</v>
          </cell>
          <cell r="C350">
            <v>14000</v>
          </cell>
          <cell r="D350">
            <v>15818</v>
          </cell>
          <cell r="E350" t="str">
            <v>ME5</v>
          </cell>
          <cell r="F350">
            <v>16650214</v>
          </cell>
          <cell r="G350" t="str">
            <v>Sillas Rimax Blanca</v>
          </cell>
        </row>
        <row r="351">
          <cell r="A351" t="str">
            <v>Sillas Rimax Blanca</v>
          </cell>
          <cell r="B351" t="str">
            <v>MEEO</v>
          </cell>
          <cell r="C351">
            <v>14000</v>
          </cell>
          <cell r="D351">
            <v>15818</v>
          </cell>
          <cell r="E351" t="str">
            <v>ME5</v>
          </cell>
          <cell r="F351">
            <v>16650215</v>
          </cell>
          <cell r="G351" t="str">
            <v>Sillas Rimax Blanca</v>
          </cell>
        </row>
        <row r="352">
          <cell r="A352" t="str">
            <v>Sillas Rimax Blanca</v>
          </cell>
          <cell r="B352" t="str">
            <v>MEEO</v>
          </cell>
          <cell r="C352">
            <v>14000</v>
          </cell>
          <cell r="D352">
            <v>15818</v>
          </cell>
          <cell r="E352" t="str">
            <v>ME5</v>
          </cell>
          <cell r="F352">
            <v>16650216</v>
          </cell>
          <cell r="G352" t="str">
            <v>Sillas Rimax Blanca</v>
          </cell>
        </row>
        <row r="353">
          <cell r="A353" t="str">
            <v>Sillas Rimax Blanca</v>
          </cell>
          <cell r="B353" t="str">
            <v>MEEO</v>
          </cell>
          <cell r="C353">
            <v>14000</v>
          </cell>
          <cell r="D353">
            <v>52480</v>
          </cell>
          <cell r="E353" t="str">
            <v>ME5</v>
          </cell>
          <cell r="F353">
            <v>16650217</v>
          </cell>
          <cell r="G353" t="str">
            <v>Sillas Rimax Blanca</v>
          </cell>
          <cell r="H353">
            <v>1</v>
          </cell>
        </row>
        <row r="354">
          <cell r="A354" t="str">
            <v>Sillas Rimax Blanca</v>
          </cell>
          <cell r="B354" t="str">
            <v>MEEO</v>
          </cell>
          <cell r="C354">
            <v>14000</v>
          </cell>
          <cell r="D354">
            <v>15818</v>
          </cell>
          <cell r="E354" t="str">
            <v>ME5</v>
          </cell>
          <cell r="F354">
            <v>16650218</v>
          </cell>
          <cell r="G354" t="str">
            <v>Sillas Rimax Blanca</v>
          </cell>
        </row>
        <row r="355">
          <cell r="A355" t="str">
            <v>Sillas Rimax Blanca</v>
          </cell>
          <cell r="B355" t="str">
            <v>MEEO</v>
          </cell>
          <cell r="C355">
            <v>14000</v>
          </cell>
          <cell r="D355">
            <v>15818</v>
          </cell>
          <cell r="E355" t="str">
            <v>ME5</v>
          </cell>
          <cell r="F355">
            <v>16650219</v>
          </cell>
          <cell r="G355" t="str">
            <v>Sillas Rimax Blanca</v>
          </cell>
        </row>
        <row r="356">
          <cell r="A356" t="str">
            <v>Sillas Rimax Blanca</v>
          </cell>
          <cell r="B356" t="str">
            <v>MEEO</v>
          </cell>
          <cell r="C356">
            <v>14000</v>
          </cell>
          <cell r="D356">
            <v>15818</v>
          </cell>
          <cell r="E356" t="str">
            <v>ME5</v>
          </cell>
          <cell r="F356">
            <v>16650220</v>
          </cell>
          <cell r="G356" t="str">
            <v>Sillas Rimax Blanca</v>
          </cell>
        </row>
        <row r="357">
          <cell r="A357" t="str">
            <v>Sillas Rimax Blanca</v>
          </cell>
          <cell r="B357" t="str">
            <v>MEEO</v>
          </cell>
          <cell r="C357">
            <v>14000</v>
          </cell>
          <cell r="D357">
            <v>15818</v>
          </cell>
          <cell r="E357" t="str">
            <v>ME5</v>
          </cell>
          <cell r="F357">
            <v>16650221</v>
          </cell>
          <cell r="G357" t="str">
            <v>Sillas Rimax Blanca</v>
          </cell>
          <cell r="H357">
            <v>1</v>
          </cell>
        </row>
        <row r="358">
          <cell r="A358" t="str">
            <v>Sillas Rimax Blanca</v>
          </cell>
          <cell r="B358" t="str">
            <v>MEEO</v>
          </cell>
          <cell r="C358">
            <v>14000</v>
          </cell>
          <cell r="D358">
            <v>15818</v>
          </cell>
          <cell r="E358" t="str">
            <v>ME5</v>
          </cell>
          <cell r="F358">
            <v>16650222</v>
          </cell>
          <cell r="G358" t="str">
            <v>Sillas Rimax Blanca</v>
          </cell>
        </row>
        <row r="359">
          <cell r="A359" t="str">
            <v>Sillas Rimax Blanca</v>
          </cell>
          <cell r="B359" t="str">
            <v>MEEO</v>
          </cell>
          <cell r="C359">
            <v>14000</v>
          </cell>
          <cell r="D359">
            <v>15818</v>
          </cell>
          <cell r="E359" t="str">
            <v>ME5</v>
          </cell>
          <cell r="F359">
            <v>16650223</v>
          </cell>
          <cell r="G359" t="str">
            <v>Sillas Rimax Blanca</v>
          </cell>
        </row>
        <row r="360">
          <cell r="A360" t="str">
            <v>Sillas Rimax Blanca</v>
          </cell>
          <cell r="B360" t="str">
            <v>MEEO</v>
          </cell>
          <cell r="C360">
            <v>14000</v>
          </cell>
          <cell r="D360">
            <v>15818</v>
          </cell>
          <cell r="E360" t="str">
            <v>ME5</v>
          </cell>
          <cell r="F360">
            <v>16650224</v>
          </cell>
          <cell r="G360" t="str">
            <v>Sillas Rimax Blanca</v>
          </cell>
        </row>
        <row r="361">
          <cell r="A361" t="str">
            <v>Sillas Rimax Blanca</v>
          </cell>
          <cell r="B361" t="str">
            <v>MEEO</v>
          </cell>
          <cell r="C361">
            <v>14000</v>
          </cell>
          <cell r="D361">
            <v>15818</v>
          </cell>
          <cell r="E361" t="str">
            <v>ME5</v>
          </cell>
          <cell r="F361">
            <v>16650225</v>
          </cell>
          <cell r="G361" t="str">
            <v>Sillas Rimax Blanca</v>
          </cell>
        </row>
        <row r="362">
          <cell r="A362" t="str">
            <v>Sillas Rimax Blanca</v>
          </cell>
          <cell r="B362" t="str">
            <v>MEEO</v>
          </cell>
          <cell r="C362">
            <v>14000</v>
          </cell>
          <cell r="D362">
            <v>15818</v>
          </cell>
          <cell r="E362" t="str">
            <v>ME5</v>
          </cell>
          <cell r="F362">
            <v>16650226</v>
          </cell>
          <cell r="G362" t="str">
            <v>Sillas Rimax Blanca</v>
          </cell>
        </row>
        <row r="363">
          <cell r="A363" t="str">
            <v>Sillas Rimax Blanca</v>
          </cell>
          <cell r="B363" t="str">
            <v>MEEO</v>
          </cell>
          <cell r="C363">
            <v>14000</v>
          </cell>
          <cell r="D363">
            <v>15818</v>
          </cell>
          <cell r="E363" t="str">
            <v>ME5</v>
          </cell>
          <cell r="F363">
            <v>16650227</v>
          </cell>
          <cell r="G363" t="str">
            <v>Sillas Rimax Blanca</v>
          </cell>
        </row>
        <row r="364">
          <cell r="A364" t="str">
            <v>Sillas Rimax Blanca</v>
          </cell>
          <cell r="B364" t="str">
            <v>MEEO</v>
          </cell>
          <cell r="C364">
            <v>14000</v>
          </cell>
          <cell r="D364">
            <v>15818</v>
          </cell>
          <cell r="E364" t="str">
            <v>ME5</v>
          </cell>
          <cell r="F364">
            <v>16650228</v>
          </cell>
          <cell r="G364" t="str">
            <v>Sillas Rimax Blanca</v>
          </cell>
        </row>
        <row r="365">
          <cell r="A365" t="str">
            <v>Sillas Rimax Blanca</v>
          </cell>
          <cell r="B365" t="str">
            <v>MEEO</v>
          </cell>
          <cell r="C365">
            <v>14000</v>
          </cell>
          <cell r="D365">
            <v>15818</v>
          </cell>
          <cell r="E365" t="str">
            <v>ME5</v>
          </cell>
          <cell r="F365">
            <v>16650229</v>
          </cell>
          <cell r="G365" t="str">
            <v>Sillas Rimax Blanca</v>
          </cell>
        </row>
        <row r="366">
          <cell r="A366" t="str">
            <v>Sillas Rimax Blanca</v>
          </cell>
          <cell r="B366" t="str">
            <v>MEEO</v>
          </cell>
          <cell r="C366">
            <v>14000</v>
          </cell>
          <cell r="D366">
            <v>15818</v>
          </cell>
          <cell r="E366" t="str">
            <v>ME5</v>
          </cell>
          <cell r="F366">
            <v>16650230</v>
          </cell>
          <cell r="G366" t="str">
            <v>Sillas Rimax Blanca</v>
          </cell>
        </row>
        <row r="367">
          <cell r="A367" t="str">
            <v>Sillas Rimax Blanca</v>
          </cell>
          <cell r="B367" t="str">
            <v>MEEO</v>
          </cell>
          <cell r="C367">
            <v>14000</v>
          </cell>
          <cell r="D367">
            <v>15818</v>
          </cell>
          <cell r="E367" t="str">
            <v>ME5</v>
          </cell>
          <cell r="F367">
            <v>16650231</v>
          </cell>
          <cell r="G367" t="str">
            <v>Sillas Rimax Blanca</v>
          </cell>
        </row>
        <row r="368">
          <cell r="A368" t="str">
            <v>Sillas Rimax Blanca</v>
          </cell>
          <cell r="B368" t="str">
            <v>MEEO</v>
          </cell>
          <cell r="C368">
            <v>14000</v>
          </cell>
          <cell r="D368">
            <v>15818</v>
          </cell>
          <cell r="E368" t="str">
            <v>ME5</v>
          </cell>
          <cell r="F368">
            <v>16650232</v>
          </cell>
          <cell r="G368" t="str">
            <v>Sillas Rimax Blanca</v>
          </cell>
        </row>
        <row r="369">
          <cell r="A369" t="str">
            <v>Sillas Rimax Blanca</v>
          </cell>
          <cell r="B369" t="str">
            <v>MEEO</v>
          </cell>
          <cell r="C369">
            <v>14000</v>
          </cell>
          <cell r="D369">
            <v>15818</v>
          </cell>
          <cell r="E369" t="str">
            <v>ME5</v>
          </cell>
          <cell r="F369">
            <v>16650233</v>
          </cell>
          <cell r="G369" t="str">
            <v>Sillas Rimax Blanca</v>
          </cell>
        </row>
        <row r="370">
          <cell r="A370" t="str">
            <v>Sillas Rimax Blanca</v>
          </cell>
          <cell r="B370" t="str">
            <v>MEEO</v>
          </cell>
          <cell r="C370">
            <v>14000</v>
          </cell>
          <cell r="D370">
            <v>15818</v>
          </cell>
          <cell r="E370" t="str">
            <v>ME5</v>
          </cell>
          <cell r="F370">
            <v>16650234</v>
          </cell>
          <cell r="G370" t="str">
            <v>Sillas Rimax Blanca</v>
          </cell>
        </row>
        <row r="371">
          <cell r="A371" t="str">
            <v>Sillas Rimax Blanca</v>
          </cell>
          <cell r="B371" t="str">
            <v>MEEO</v>
          </cell>
          <cell r="C371">
            <v>14000</v>
          </cell>
          <cell r="D371">
            <v>15818</v>
          </cell>
          <cell r="E371" t="str">
            <v>ME5</v>
          </cell>
          <cell r="F371">
            <v>16650235</v>
          </cell>
          <cell r="G371" t="str">
            <v>Sillas Rimax Blanca</v>
          </cell>
        </row>
        <row r="372">
          <cell r="A372" t="str">
            <v>Sillas Rimax Blanca</v>
          </cell>
          <cell r="B372" t="str">
            <v>MEEO</v>
          </cell>
          <cell r="C372">
            <v>14000</v>
          </cell>
          <cell r="D372">
            <v>15818</v>
          </cell>
          <cell r="E372" t="str">
            <v>ME5</v>
          </cell>
          <cell r="F372">
            <v>16650236</v>
          </cell>
          <cell r="G372" t="str">
            <v>Sillas Rimax Blanca</v>
          </cell>
        </row>
        <row r="373">
          <cell r="A373" t="str">
            <v>Sillas Rimax Blanca</v>
          </cell>
          <cell r="B373" t="str">
            <v>MEEO</v>
          </cell>
          <cell r="C373">
            <v>14000</v>
          </cell>
          <cell r="D373">
            <v>15818</v>
          </cell>
          <cell r="E373" t="str">
            <v>ME5</v>
          </cell>
          <cell r="F373">
            <v>16650237</v>
          </cell>
          <cell r="G373" t="str">
            <v>Sillas Rimax Blanca</v>
          </cell>
        </row>
        <row r="374">
          <cell r="A374" t="str">
            <v>Sillas Rimax Blanca</v>
          </cell>
          <cell r="B374" t="str">
            <v>MEEO</v>
          </cell>
          <cell r="C374">
            <v>14000</v>
          </cell>
          <cell r="D374">
            <v>15818</v>
          </cell>
          <cell r="E374" t="str">
            <v>ME5</v>
          </cell>
          <cell r="F374">
            <v>16650238</v>
          </cell>
          <cell r="G374" t="str">
            <v>Sillas Rimax Blanca</v>
          </cell>
        </row>
        <row r="375">
          <cell r="A375" t="str">
            <v>Sillas Rimax Blanca</v>
          </cell>
          <cell r="B375" t="str">
            <v>MEEO</v>
          </cell>
          <cell r="C375">
            <v>14000</v>
          </cell>
          <cell r="D375">
            <v>15818</v>
          </cell>
          <cell r="E375" t="str">
            <v>ME5</v>
          </cell>
          <cell r="F375">
            <v>16650239</v>
          </cell>
          <cell r="G375" t="str">
            <v>Sillas Rimax Blanca</v>
          </cell>
        </row>
        <row r="376">
          <cell r="A376" t="str">
            <v>Sillas Rimax Blanca</v>
          </cell>
          <cell r="B376" t="str">
            <v>MEEO</v>
          </cell>
          <cell r="C376">
            <v>14000</v>
          </cell>
          <cell r="D376">
            <v>15818</v>
          </cell>
          <cell r="E376" t="str">
            <v>ME5</v>
          </cell>
          <cell r="F376">
            <v>16650240</v>
          </cell>
          <cell r="G376" t="str">
            <v>Sillas Rimax Blanca</v>
          </cell>
        </row>
        <row r="377">
          <cell r="A377" t="str">
            <v>Sillas Rimax Blanca</v>
          </cell>
          <cell r="B377" t="str">
            <v>MEEO</v>
          </cell>
          <cell r="C377">
            <v>14000</v>
          </cell>
          <cell r="D377">
            <v>15818</v>
          </cell>
          <cell r="E377" t="str">
            <v>ME5</v>
          </cell>
          <cell r="F377">
            <v>16650241</v>
          </cell>
          <cell r="G377" t="str">
            <v>Sillas Rimax Blanca</v>
          </cell>
        </row>
        <row r="378">
          <cell r="A378" t="str">
            <v>Sillas Rimax Blanca</v>
          </cell>
          <cell r="B378" t="str">
            <v>MEEO</v>
          </cell>
          <cell r="C378">
            <v>14000</v>
          </cell>
          <cell r="D378">
            <v>15818</v>
          </cell>
          <cell r="E378" t="str">
            <v>ME5</v>
          </cell>
          <cell r="F378">
            <v>16650242</v>
          </cell>
          <cell r="G378" t="str">
            <v>Sillas Rimax Blanca</v>
          </cell>
        </row>
        <row r="379">
          <cell r="A379" t="str">
            <v>Sillas Rimax Blanca</v>
          </cell>
          <cell r="B379" t="str">
            <v>MEEO</v>
          </cell>
          <cell r="C379">
            <v>14000</v>
          </cell>
          <cell r="D379">
            <v>15818</v>
          </cell>
          <cell r="E379" t="str">
            <v>ME5</v>
          </cell>
          <cell r="F379">
            <v>16650243</v>
          </cell>
          <cell r="G379" t="str">
            <v>Sillas Rimax Blanca</v>
          </cell>
        </row>
        <row r="380">
          <cell r="A380" t="str">
            <v>Sillas Rimax Blanca</v>
          </cell>
          <cell r="B380" t="str">
            <v>MEEO</v>
          </cell>
          <cell r="C380">
            <v>14000</v>
          </cell>
          <cell r="D380">
            <v>15818</v>
          </cell>
          <cell r="E380" t="str">
            <v>ME5</v>
          </cell>
          <cell r="F380">
            <v>16650244</v>
          </cell>
          <cell r="G380" t="str">
            <v>Sillas Rimax Blanca</v>
          </cell>
        </row>
        <row r="381">
          <cell r="A381" t="str">
            <v>Sillas Rimax Blanca</v>
          </cell>
          <cell r="B381" t="str">
            <v>MEEO</v>
          </cell>
          <cell r="C381">
            <v>14000</v>
          </cell>
          <cell r="D381">
            <v>15818</v>
          </cell>
          <cell r="E381" t="str">
            <v>ME5</v>
          </cell>
          <cell r="F381">
            <v>16650245</v>
          </cell>
          <cell r="G381" t="str">
            <v>Sillas Rimax Blanca</v>
          </cell>
        </row>
        <row r="382">
          <cell r="A382" t="str">
            <v>Sillas Rimax Blanca</v>
          </cell>
          <cell r="B382" t="str">
            <v>MEEO</v>
          </cell>
          <cell r="C382">
            <v>14000</v>
          </cell>
          <cell r="D382">
            <v>15818</v>
          </cell>
          <cell r="E382" t="str">
            <v>ME5</v>
          </cell>
          <cell r="F382">
            <v>16650246</v>
          </cell>
          <cell r="G382" t="str">
            <v>Sillas Rimax Blanca</v>
          </cell>
        </row>
        <row r="383">
          <cell r="A383" t="str">
            <v>Sillas Rimax Blanca</v>
          </cell>
          <cell r="B383" t="str">
            <v>MEEO</v>
          </cell>
          <cell r="C383">
            <v>14000</v>
          </cell>
          <cell r="D383">
            <v>15818</v>
          </cell>
          <cell r="E383" t="str">
            <v>ME5</v>
          </cell>
          <cell r="F383">
            <v>16650247</v>
          </cell>
          <cell r="G383" t="str">
            <v>Sillas Rimax Blanca</v>
          </cell>
        </row>
        <row r="384">
          <cell r="A384" t="str">
            <v>Sillas Rimax Blanca</v>
          </cell>
          <cell r="B384" t="str">
            <v>MEEO</v>
          </cell>
          <cell r="C384">
            <v>14000</v>
          </cell>
          <cell r="D384">
            <v>15818</v>
          </cell>
          <cell r="E384" t="str">
            <v>ME5</v>
          </cell>
          <cell r="F384">
            <v>16650248</v>
          </cell>
          <cell r="G384" t="str">
            <v>Sillas Rimax Blanca</v>
          </cell>
        </row>
        <row r="385">
          <cell r="A385" t="str">
            <v>Sillas Rimax Blanca</v>
          </cell>
          <cell r="B385" t="str">
            <v>MEEO</v>
          </cell>
          <cell r="C385">
            <v>14000</v>
          </cell>
          <cell r="D385">
            <v>15818</v>
          </cell>
          <cell r="E385" t="str">
            <v>ME5</v>
          </cell>
          <cell r="F385">
            <v>16650249</v>
          </cell>
          <cell r="G385" t="str">
            <v>Sillas Rimax Blanca</v>
          </cell>
        </row>
        <row r="386">
          <cell r="A386" t="str">
            <v>Sillas Rimax Blanca</v>
          </cell>
          <cell r="B386" t="str">
            <v>MEEO</v>
          </cell>
          <cell r="C386">
            <v>14000</v>
          </cell>
          <cell r="D386">
            <v>15818</v>
          </cell>
          <cell r="E386" t="str">
            <v>ME5</v>
          </cell>
          <cell r="F386">
            <v>16650250</v>
          </cell>
          <cell r="G386" t="str">
            <v>Sillas Rimax Blanca</v>
          </cell>
        </row>
        <row r="387">
          <cell r="A387" t="str">
            <v>Sillas Rimax Blanca</v>
          </cell>
          <cell r="B387" t="str">
            <v>MEEO</v>
          </cell>
          <cell r="C387">
            <v>14000</v>
          </cell>
          <cell r="D387">
            <v>15818</v>
          </cell>
          <cell r="E387" t="str">
            <v>ME5</v>
          </cell>
          <cell r="F387">
            <v>16650251</v>
          </cell>
          <cell r="G387" t="str">
            <v>Sillas Rimax Blanca</v>
          </cell>
        </row>
        <row r="388">
          <cell r="A388" t="str">
            <v>Sillas Rimax Blanca</v>
          </cell>
          <cell r="B388" t="str">
            <v>MEEO</v>
          </cell>
          <cell r="C388">
            <v>14000</v>
          </cell>
          <cell r="D388">
            <v>15818</v>
          </cell>
          <cell r="E388" t="str">
            <v>ME5</v>
          </cell>
          <cell r="F388">
            <v>16650252</v>
          </cell>
          <cell r="G388" t="str">
            <v>Sillas Rimax Blanca</v>
          </cell>
        </row>
        <row r="389">
          <cell r="A389" t="str">
            <v>Sillas Rimax Blanca</v>
          </cell>
          <cell r="B389" t="str">
            <v>MEEO</v>
          </cell>
          <cell r="C389">
            <v>14000</v>
          </cell>
          <cell r="D389">
            <v>15818</v>
          </cell>
          <cell r="E389" t="str">
            <v>ME5</v>
          </cell>
          <cell r="F389">
            <v>16650253</v>
          </cell>
          <cell r="G389" t="str">
            <v>Sillas Rimax Blanca</v>
          </cell>
        </row>
        <row r="390">
          <cell r="A390" t="str">
            <v>Sillas Rimax Blanca</v>
          </cell>
          <cell r="B390" t="str">
            <v>MEEO</v>
          </cell>
          <cell r="C390">
            <v>14000</v>
          </cell>
          <cell r="D390">
            <v>15818</v>
          </cell>
          <cell r="E390" t="str">
            <v>ME5</v>
          </cell>
          <cell r="F390">
            <v>16650254</v>
          </cell>
          <cell r="G390" t="str">
            <v>Sillas Rimax Blanca</v>
          </cell>
        </row>
        <row r="391">
          <cell r="A391" t="str">
            <v>Sillas Rimax Blanca</v>
          </cell>
          <cell r="B391" t="str">
            <v>MEEO</v>
          </cell>
          <cell r="C391">
            <v>14000</v>
          </cell>
          <cell r="D391">
            <v>15818</v>
          </cell>
          <cell r="E391" t="str">
            <v>ME5</v>
          </cell>
          <cell r="F391">
            <v>16650255</v>
          </cell>
          <cell r="G391" t="str">
            <v>Sillas Rimax Blanca</v>
          </cell>
        </row>
        <row r="392">
          <cell r="A392" t="str">
            <v>Sillas Rimax Blanca</v>
          </cell>
          <cell r="B392" t="str">
            <v>MEEO</v>
          </cell>
          <cell r="C392">
            <v>14000</v>
          </cell>
          <cell r="D392">
            <v>15818</v>
          </cell>
          <cell r="E392" t="str">
            <v>ME5</v>
          </cell>
          <cell r="F392">
            <v>16650256</v>
          </cell>
          <cell r="G392" t="str">
            <v>Sillas Rimax Blanca</v>
          </cell>
        </row>
        <row r="393">
          <cell r="A393" t="str">
            <v>Sillas Rimax Blanca</v>
          </cell>
          <cell r="B393" t="str">
            <v>MEEO</v>
          </cell>
          <cell r="C393">
            <v>14000</v>
          </cell>
          <cell r="D393">
            <v>15818</v>
          </cell>
          <cell r="E393" t="str">
            <v>ME5</v>
          </cell>
          <cell r="F393">
            <v>16650257</v>
          </cell>
          <cell r="G393" t="str">
            <v>Sillas Rimax Blanca</v>
          </cell>
        </row>
        <row r="394">
          <cell r="A394" t="str">
            <v>Sillas Rimax Blanca</v>
          </cell>
          <cell r="B394" t="str">
            <v>MEEO</v>
          </cell>
          <cell r="C394">
            <v>14000</v>
          </cell>
          <cell r="D394">
            <v>15818</v>
          </cell>
          <cell r="E394" t="str">
            <v>ME5</v>
          </cell>
          <cell r="F394">
            <v>16650258</v>
          </cell>
          <cell r="G394" t="str">
            <v>Sillas Rimax Blanca</v>
          </cell>
        </row>
        <row r="395">
          <cell r="A395" t="str">
            <v>Sillas Rimax Blanca</v>
          </cell>
          <cell r="B395" t="str">
            <v>MEEO</v>
          </cell>
          <cell r="C395">
            <v>14000</v>
          </cell>
          <cell r="D395">
            <v>15818</v>
          </cell>
          <cell r="E395" t="str">
            <v>ME5</v>
          </cell>
          <cell r="F395">
            <v>16650259</v>
          </cell>
          <cell r="G395" t="str">
            <v>Sillas Rimax Blanca</v>
          </cell>
        </row>
        <row r="396">
          <cell r="A396" t="str">
            <v>Sillas Rimax Blanca</v>
          </cell>
          <cell r="B396" t="str">
            <v>MEEO</v>
          </cell>
          <cell r="C396">
            <v>14000</v>
          </cell>
          <cell r="D396">
            <v>15818</v>
          </cell>
          <cell r="E396" t="str">
            <v>ME5</v>
          </cell>
          <cell r="F396">
            <v>16650260</v>
          </cell>
          <cell r="G396" t="str">
            <v>Sillas Rimax Blanca</v>
          </cell>
        </row>
        <row r="397">
          <cell r="A397" t="str">
            <v>Sillas Rimax Blanca</v>
          </cell>
          <cell r="B397" t="str">
            <v>MEEO</v>
          </cell>
          <cell r="C397">
            <v>14000</v>
          </cell>
          <cell r="D397">
            <v>15818</v>
          </cell>
          <cell r="E397" t="str">
            <v>ME5</v>
          </cell>
          <cell r="F397">
            <v>16650261</v>
          </cell>
          <cell r="G397" t="str">
            <v>Sillas Rimax Blanca</v>
          </cell>
        </row>
        <row r="398">
          <cell r="A398" t="str">
            <v>Sillas Rimax Blanca</v>
          </cell>
          <cell r="B398" t="str">
            <v>MEEO</v>
          </cell>
          <cell r="C398">
            <v>14000</v>
          </cell>
          <cell r="D398">
            <v>15818</v>
          </cell>
          <cell r="E398" t="str">
            <v>ME5</v>
          </cell>
          <cell r="F398">
            <v>16650262</v>
          </cell>
          <cell r="G398" t="str">
            <v>Sillas Rimax Blanca</v>
          </cell>
        </row>
        <row r="399">
          <cell r="A399" t="str">
            <v>Sillas Rimax Blanca</v>
          </cell>
          <cell r="B399" t="str">
            <v>MEEO</v>
          </cell>
          <cell r="C399">
            <v>14000</v>
          </cell>
          <cell r="D399">
            <v>15818</v>
          </cell>
          <cell r="E399" t="str">
            <v>ME5</v>
          </cell>
          <cell r="F399">
            <v>16650263</v>
          </cell>
          <cell r="G399" t="str">
            <v>Sillas Rimax Blanca</v>
          </cell>
        </row>
        <row r="400">
          <cell r="A400" t="str">
            <v>Sillas Rimax Blanca</v>
          </cell>
          <cell r="B400" t="str">
            <v>MEEO</v>
          </cell>
          <cell r="C400">
            <v>14000</v>
          </cell>
          <cell r="D400">
            <v>15818</v>
          </cell>
          <cell r="E400" t="str">
            <v>ME5</v>
          </cell>
          <cell r="F400">
            <v>16650264</v>
          </cell>
          <cell r="G400" t="str">
            <v>Sillas Rimax Blanca</v>
          </cell>
        </row>
        <row r="401">
          <cell r="A401" t="str">
            <v>Sillas Rimax Blanca</v>
          </cell>
          <cell r="B401" t="str">
            <v>MEEO</v>
          </cell>
          <cell r="C401">
            <v>14000</v>
          </cell>
          <cell r="D401">
            <v>15818</v>
          </cell>
          <cell r="E401" t="str">
            <v>ME5</v>
          </cell>
          <cell r="F401">
            <v>16650265</v>
          </cell>
          <cell r="G401" t="str">
            <v>Sillas Rimax Blanca</v>
          </cell>
        </row>
        <row r="402">
          <cell r="A402" t="str">
            <v>Sillas Rimax Blanca</v>
          </cell>
          <cell r="B402" t="str">
            <v>MEEO</v>
          </cell>
          <cell r="C402">
            <v>14000</v>
          </cell>
          <cell r="D402">
            <v>15818</v>
          </cell>
          <cell r="E402" t="str">
            <v>ME5</v>
          </cell>
          <cell r="F402">
            <v>16650266</v>
          </cell>
          <cell r="G402" t="str">
            <v>Sillas Rimax Blanca</v>
          </cell>
        </row>
        <row r="403">
          <cell r="A403" t="str">
            <v>Sillas Rimax Blanca</v>
          </cell>
          <cell r="B403" t="str">
            <v>MEEO</v>
          </cell>
          <cell r="C403">
            <v>14000</v>
          </cell>
          <cell r="D403">
            <v>15818</v>
          </cell>
          <cell r="E403" t="str">
            <v>ME5</v>
          </cell>
          <cell r="F403">
            <v>16650267</v>
          </cell>
          <cell r="G403" t="str">
            <v>Sillas Rimax Blanca</v>
          </cell>
        </row>
        <row r="404">
          <cell r="A404" t="str">
            <v>Sillas Rimax Blanca</v>
          </cell>
          <cell r="B404" t="str">
            <v>MEEO</v>
          </cell>
          <cell r="C404">
            <v>14000</v>
          </cell>
          <cell r="D404">
            <v>15818</v>
          </cell>
          <cell r="E404" t="str">
            <v>ME5</v>
          </cell>
          <cell r="F404">
            <v>16650268</v>
          </cell>
          <cell r="G404" t="str">
            <v>Sillas Rimax Blanca</v>
          </cell>
        </row>
        <row r="405">
          <cell r="A405" t="str">
            <v>Sillas Rimax Blanca</v>
          </cell>
          <cell r="B405" t="str">
            <v>MEEO</v>
          </cell>
          <cell r="C405">
            <v>14000</v>
          </cell>
          <cell r="D405">
            <v>15818</v>
          </cell>
          <cell r="E405" t="str">
            <v>ME5</v>
          </cell>
          <cell r="F405">
            <v>16650269</v>
          </cell>
          <cell r="G405" t="str">
            <v>Sillas Rimax Blanca</v>
          </cell>
        </row>
        <row r="406">
          <cell r="A406" t="str">
            <v>Sillas Rimax Blanca</v>
          </cell>
          <cell r="B406" t="str">
            <v>MEEO</v>
          </cell>
          <cell r="C406">
            <v>14000</v>
          </cell>
          <cell r="D406">
            <v>15818</v>
          </cell>
          <cell r="E406" t="str">
            <v>ME5</v>
          </cell>
          <cell r="F406">
            <v>16650270</v>
          </cell>
          <cell r="G406" t="str">
            <v>Sillas Rimax Blanca</v>
          </cell>
        </row>
        <row r="407">
          <cell r="A407" t="str">
            <v>Sillas Rimax Blanca</v>
          </cell>
          <cell r="B407" t="str">
            <v>MEEO</v>
          </cell>
          <cell r="C407">
            <v>14000</v>
          </cell>
          <cell r="D407">
            <v>15818</v>
          </cell>
          <cell r="E407" t="str">
            <v>ME5</v>
          </cell>
          <cell r="F407">
            <v>16650271</v>
          </cell>
          <cell r="G407" t="str">
            <v>Sillas Rimax Blanca</v>
          </cell>
        </row>
        <row r="408">
          <cell r="A408" t="str">
            <v>Sillas Rimax Blanca</v>
          </cell>
          <cell r="B408" t="str">
            <v>MEEO</v>
          </cell>
          <cell r="C408">
            <v>14000</v>
          </cell>
          <cell r="D408">
            <v>15818</v>
          </cell>
          <cell r="E408" t="str">
            <v>ME5</v>
          </cell>
          <cell r="F408">
            <v>16650272</v>
          </cell>
          <cell r="G408" t="str">
            <v>Sillas Rimax Blanca</v>
          </cell>
        </row>
        <row r="409">
          <cell r="A409" t="str">
            <v>Sillas Rimax Blanca</v>
          </cell>
          <cell r="B409" t="str">
            <v>MEEO</v>
          </cell>
          <cell r="C409">
            <v>14000</v>
          </cell>
          <cell r="D409">
            <v>15818</v>
          </cell>
          <cell r="E409" t="str">
            <v>ME5</v>
          </cell>
          <cell r="F409">
            <v>16650273</v>
          </cell>
          <cell r="G409" t="str">
            <v>Sillas Rimax Blanca</v>
          </cell>
        </row>
        <row r="410">
          <cell r="A410" t="str">
            <v>Sillas Rimax Blanca</v>
          </cell>
          <cell r="B410" t="str">
            <v>MEEO</v>
          </cell>
          <cell r="C410">
            <v>14000</v>
          </cell>
          <cell r="D410">
            <v>15818</v>
          </cell>
          <cell r="E410" t="str">
            <v>ME5</v>
          </cell>
          <cell r="F410">
            <v>16650274</v>
          </cell>
          <cell r="G410" t="str">
            <v>Sillas Rimax Blanca</v>
          </cell>
        </row>
        <row r="411">
          <cell r="A411" t="str">
            <v>Sillas Rimax Blanca</v>
          </cell>
          <cell r="B411" t="str">
            <v>MEEO</v>
          </cell>
          <cell r="C411">
            <v>14000</v>
          </cell>
          <cell r="D411">
            <v>15818</v>
          </cell>
          <cell r="E411" t="str">
            <v>ME5</v>
          </cell>
          <cell r="F411">
            <v>16650275</v>
          </cell>
          <cell r="G411" t="str">
            <v>Sillas Rimax Blanca</v>
          </cell>
          <cell r="H411">
            <v>1</v>
          </cell>
        </row>
        <row r="412">
          <cell r="A412" t="str">
            <v>Sillas Rimax Blanca</v>
          </cell>
          <cell r="B412" t="str">
            <v>MEEO</v>
          </cell>
          <cell r="C412">
            <v>14000</v>
          </cell>
          <cell r="D412">
            <v>15818</v>
          </cell>
          <cell r="E412" t="str">
            <v>ME5</v>
          </cell>
          <cell r="F412">
            <v>16650276</v>
          </cell>
          <cell r="G412" t="str">
            <v>Sillas Rimax Blanca</v>
          </cell>
        </row>
        <row r="413">
          <cell r="A413" t="str">
            <v>Sillas Rimax Blanca</v>
          </cell>
          <cell r="B413" t="str">
            <v>MEEO</v>
          </cell>
          <cell r="C413">
            <v>14000</v>
          </cell>
          <cell r="D413">
            <v>15818</v>
          </cell>
          <cell r="E413" t="str">
            <v>ME5</v>
          </cell>
          <cell r="F413">
            <v>16650277</v>
          </cell>
          <cell r="G413" t="str">
            <v>Sillas Rimax Blanca</v>
          </cell>
        </row>
        <row r="414">
          <cell r="A414" t="str">
            <v>Sillas Rimax Blanca</v>
          </cell>
          <cell r="B414" t="str">
            <v>MEEO</v>
          </cell>
          <cell r="C414">
            <v>14000</v>
          </cell>
          <cell r="D414">
            <v>15818</v>
          </cell>
          <cell r="E414" t="str">
            <v>ME5</v>
          </cell>
          <cell r="F414">
            <v>16650278</v>
          </cell>
          <cell r="G414" t="str">
            <v>Sillas Rimax Blanca</v>
          </cell>
        </row>
        <row r="415">
          <cell r="A415" t="str">
            <v>Sillas Rimax Blanca</v>
          </cell>
          <cell r="B415" t="str">
            <v>MEEO</v>
          </cell>
          <cell r="C415">
            <v>14000</v>
          </cell>
          <cell r="D415">
            <v>15818</v>
          </cell>
          <cell r="E415" t="str">
            <v>ME5</v>
          </cell>
          <cell r="F415">
            <v>16650279</v>
          </cell>
          <cell r="G415" t="str">
            <v>Sillas Rimax Blanca</v>
          </cell>
        </row>
        <row r="416">
          <cell r="A416" t="str">
            <v>Sillas Rimax Blanca</v>
          </cell>
          <cell r="B416" t="str">
            <v>MEEO</v>
          </cell>
          <cell r="C416">
            <v>14000</v>
          </cell>
          <cell r="D416">
            <v>34148</v>
          </cell>
          <cell r="E416" t="str">
            <v>ME5</v>
          </cell>
          <cell r="F416">
            <v>16650280</v>
          </cell>
          <cell r="G416" t="str">
            <v>Sillas Rimax Blanca</v>
          </cell>
        </row>
        <row r="417">
          <cell r="A417" t="str">
            <v>Sillas Rimax Blanca</v>
          </cell>
          <cell r="B417" t="str">
            <v>MEEO</v>
          </cell>
          <cell r="C417">
            <v>14000</v>
          </cell>
          <cell r="D417">
            <v>15818</v>
          </cell>
          <cell r="E417" t="str">
            <v>ME5</v>
          </cell>
          <cell r="F417">
            <v>16650281</v>
          </cell>
          <cell r="G417" t="str">
            <v>Sillas Rimax Blanca</v>
          </cell>
        </row>
        <row r="418">
          <cell r="A418" t="str">
            <v>Sillas Rimax Blanca</v>
          </cell>
          <cell r="B418" t="str">
            <v>MEEO</v>
          </cell>
          <cell r="C418">
            <v>14000</v>
          </cell>
          <cell r="D418">
            <v>15818</v>
          </cell>
          <cell r="E418" t="str">
            <v>ME5</v>
          </cell>
          <cell r="F418">
            <v>16650282</v>
          </cell>
          <cell r="G418" t="str">
            <v>Sillas Rimax Blanca</v>
          </cell>
        </row>
        <row r="419">
          <cell r="A419" t="str">
            <v>Sillas Rimax Blanca</v>
          </cell>
          <cell r="B419" t="str">
            <v>MEEO</v>
          </cell>
          <cell r="C419">
            <v>14000</v>
          </cell>
          <cell r="D419">
            <v>15818</v>
          </cell>
          <cell r="E419" t="str">
            <v>ME5</v>
          </cell>
          <cell r="F419">
            <v>16650283</v>
          </cell>
          <cell r="G419" t="str">
            <v>Sillas Rimax Blanca</v>
          </cell>
        </row>
        <row r="420">
          <cell r="A420" t="str">
            <v>Sillas Rimax Blanca</v>
          </cell>
          <cell r="B420" t="str">
            <v>MEEO</v>
          </cell>
          <cell r="C420">
            <v>14000</v>
          </cell>
          <cell r="D420">
            <v>15818</v>
          </cell>
          <cell r="E420" t="str">
            <v>ME5</v>
          </cell>
          <cell r="F420">
            <v>16650284</v>
          </cell>
          <cell r="G420" t="str">
            <v>Sillas Rimax Blanca</v>
          </cell>
        </row>
        <row r="421">
          <cell r="A421" t="str">
            <v>Sillas Rimax Blanca</v>
          </cell>
          <cell r="B421" t="str">
            <v>MEEO</v>
          </cell>
          <cell r="C421">
            <v>14000</v>
          </cell>
          <cell r="D421">
            <v>15818</v>
          </cell>
          <cell r="E421" t="str">
            <v>ME5</v>
          </cell>
          <cell r="F421">
            <v>16650285</v>
          </cell>
          <cell r="G421" t="str">
            <v>Sillas Rimax Blanca</v>
          </cell>
        </row>
        <row r="422">
          <cell r="A422" t="str">
            <v>Sillas Rimax Blanca</v>
          </cell>
          <cell r="B422" t="str">
            <v>MEEO</v>
          </cell>
          <cell r="C422">
            <v>14000</v>
          </cell>
          <cell r="D422">
            <v>15818</v>
          </cell>
          <cell r="E422" t="str">
            <v>ME5</v>
          </cell>
          <cell r="F422">
            <v>16650286</v>
          </cell>
          <cell r="G422" t="str">
            <v>Sillas Rimax Blanca</v>
          </cell>
        </row>
        <row r="423">
          <cell r="A423" t="str">
            <v>Sillas Rimax Blanca</v>
          </cell>
          <cell r="B423" t="str">
            <v>MEEO</v>
          </cell>
          <cell r="C423">
            <v>14000</v>
          </cell>
          <cell r="D423">
            <v>15818</v>
          </cell>
          <cell r="E423" t="str">
            <v>ME5</v>
          </cell>
          <cell r="F423">
            <v>16650287</v>
          </cell>
          <cell r="G423" t="str">
            <v>Sillas Rimax Blanca</v>
          </cell>
        </row>
        <row r="424">
          <cell r="A424" t="str">
            <v>Sillas Rimax Blanca</v>
          </cell>
          <cell r="B424" t="str">
            <v>MEEO</v>
          </cell>
          <cell r="C424">
            <v>14000</v>
          </cell>
          <cell r="D424">
            <v>15818</v>
          </cell>
          <cell r="E424" t="str">
            <v>ME5</v>
          </cell>
          <cell r="F424">
            <v>16650288</v>
          </cell>
          <cell r="G424" t="str">
            <v>Sillas Rimax Blanca</v>
          </cell>
        </row>
        <row r="425">
          <cell r="A425" t="str">
            <v>Sillas Rimax Blanca</v>
          </cell>
          <cell r="B425" t="str">
            <v>MEEO</v>
          </cell>
          <cell r="C425">
            <v>14000</v>
          </cell>
          <cell r="D425">
            <v>15818</v>
          </cell>
          <cell r="E425" t="str">
            <v>ME5</v>
          </cell>
          <cell r="F425">
            <v>16650289</v>
          </cell>
          <cell r="G425" t="str">
            <v>Sillas Rimax Blanca</v>
          </cell>
          <cell r="H425">
            <v>1</v>
          </cell>
        </row>
        <row r="426">
          <cell r="A426" t="str">
            <v>Sillas Rimax Blanca</v>
          </cell>
          <cell r="B426" t="str">
            <v>MEEO</v>
          </cell>
          <cell r="C426">
            <v>14000</v>
          </cell>
          <cell r="D426">
            <v>15818</v>
          </cell>
          <cell r="E426" t="str">
            <v>ME5</v>
          </cell>
          <cell r="F426">
            <v>16650290</v>
          </cell>
          <cell r="G426" t="str">
            <v>Sillas Rimax Blanca</v>
          </cell>
          <cell r="H426">
            <v>1</v>
          </cell>
        </row>
        <row r="427">
          <cell r="A427" t="str">
            <v>Sillas Rimax Blanca</v>
          </cell>
          <cell r="B427" t="str">
            <v>MEEO</v>
          </cell>
          <cell r="C427">
            <v>14000</v>
          </cell>
          <cell r="D427">
            <v>15818</v>
          </cell>
          <cell r="E427" t="str">
            <v>ME5</v>
          </cell>
          <cell r="F427">
            <v>16650291</v>
          </cell>
          <cell r="G427" t="str">
            <v>Sillas Rimax Blanca</v>
          </cell>
        </row>
        <row r="428">
          <cell r="A428" t="str">
            <v>Sillas Rimax Blanca</v>
          </cell>
          <cell r="B428" t="str">
            <v>MEEO</v>
          </cell>
          <cell r="C428">
            <v>14000</v>
          </cell>
          <cell r="D428">
            <v>15818</v>
          </cell>
          <cell r="E428" t="str">
            <v>ME5</v>
          </cell>
          <cell r="F428">
            <v>16650292</v>
          </cell>
          <cell r="G428" t="str">
            <v>Sillas Rimax Blanca</v>
          </cell>
        </row>
        <row r="429">
          <cell r="A429" t="str">
            <v>Sillas Rimax Blanca</v>
          </cell>
          <cell r="B429" t="str">
            <v>MEEO</v>
          </cell>
          <cell r="C429">
            <v>14000</v>
          </cell>
          <cell r="D429">
            <v>15818</v>
          </cell>
          <cell r="E429" t="str">
            <v>ME5</v>
          </cell>
          <cell r="F429">
            <v>16650293</v>
          </cell>
          <cell r="G429" t="str">
            <v>Sillas Rimax Blanca</v>
          </cell>
        </row>
        <row r="430">
          <cell r="A430" t="str">
            <v>Sillas Rimax Blanca</v>
          </cell>
          <cell r="B430" t="str">
            <v>MEEO</v>
          </cell>
          <cell r="C430">
            <v>14000</v>
          </cell>
          <cell r="D430">
            <v>15818</v>
          </cell>
          <cell r="E430" t="str">
            <v>ME5</v>
          </cell>
          <cell r="F430">
            <v>16650294</v>
          </cell>
          <cell r="G430" t="str">
            <v>Sillas Rimax Blanca</v>
          </cell>
        </row>
        <row r="431">
          <cell r="A431" t="str">
            <v>Sillas Rimax Blanca</v>
          </cell>
          <cell r="B431" t="str">
            <v>MEEO</v>
          </cell>
          <cell r="C431">
            <v>14000</v>
          </cell>
          <cell r="D431">
            <v>15818</v>
          </cell>
          <cell r="E431" t="str">
            <v>ME5</v>
          </cell>
          <cell r="F431">
            <v>16650295</v>
          </cell>
          <cell r="G431" t="str">
            <v>Sillas Rimax Blanca</v>
          </cell>
        </row>
        <row r="432">
          <cell r="A432" t="str">
            <v>Sillas Rimax Blanca</v>
          </cell>
          <cell r="B432" t="str">
            <v>MEEO</v>
          </cell>
          <cell r="C432">
            <v>14000</v>
          </cell>
          <cell r="D432">
            <v>15818</v>
          </cell>
          <cell r="E432" t="str">
            <v>ME5</v>
          </cell>
          <cell r="F432">
            <v>16650296</v>
          </cell>
          <cell r="G432" t="str">
            <v>Sillas Rimax Blanca</v>
          </cell>
        </row>
        <row r="433">
          <cell r="A433" t="str">
            <v>Sillas Rimax Blanca</v>
          </cell>
          <cell r="B433" t="str">
            <v>MEEO</v>
          </cell>
          <cell r="C433">
            <v>14000</v>
          </cell>
          <cell r="D433">
            <v>15818</v>
          </cell>
          <cell r="E433" t="str">
            <v>ME5</v>
          </cell>
          <cell r="F433">
            <v>16650297</v>
          </cell>
          <cell r="G433" t="str">
            <v>Sillas Rimax Blanca</v>
          </cell>
        </row>
        <row r="434">
          <cell r="A434" t="str">
            <v>Sillas Rimax Blanca</v>
          </cell>
          <cell r="B434" t="str">
            <v>MEEO</v>
          </cell>
          <cell r="C434">
            <v>14000</v>
          </cell>
          <cell r="D434">
            <v>15818</v>
          </cell>
          <cell r="E434" t="str">
            <v>ME5</v>
          </cell>
          <cell r="F434">
            <v>16650298</v>
          </cell>
          <cell r="G434" t="str">
            <v>Sillas Rimax Blanca</v>
          </cell>
        </row>
        <row r="435">
          <cell r="A435" t="str">
            <v>Sillas Rimax Blanca</v>
          </cell>
          <cell r="B435" t="str">
            <v>MEEO</v>
          </cell>
          <cell r="C435">
            <v>14000</v>
          </cell>
          <cell r="D435">
            <v>15818</v>
          </cell>
          <cell r="E435" t="str">
            <v>ME5</v>
          </cell>
          <cell r="F435">
            <v>16650299</v>
          </cell>
          <cell r="G435" t="str">
            <v>Sillas Rimax Blanca</v>
          </cell>
        </row>
        <row r="436">
          <cell r="A436" t="str">
            <v>Sillas Rimax Blanca</v>
          </cell>
          <cell r="B436" t="str">
            <v>MEEO</v>
          </cell>
          <cell r="C436">
            <v>14000</v>
          </cell>
          <cell r="D436">
            <v>15818</v>
          </cell>
          <cell r="E436" t="str">
            <v>ME5</v>
          </cell>
          <cell r="F436">
            <v>16650300</v>
          </cell>
          <cell r="G436" t="str">
            <v>Sillas Rimax Blanca</v>
          </cell>
        </row>
        <row r="437">
          <cell r="A437" t="str">
            <v>Sillas Rimax Blanca</v>
          </cell>
          <cell r="B437" t="str">
            <v>MEEO</v>
          </cell>
          <cell r="C437">
            <v>14000</v>
          </cell>
          <cell r="D437">
            <v>15818</v>
          </cell>
          <cell r="E437" t="str">
            <v>ME5</v>
          </cell>
          <cell r="F437">
            <v>16650301</v>
          </cell>
          <cell r="G437" t="str">
            <v>Sillas Rimax Blanca</v>
          </cell>
        </row>
        <row r="438">
          <cell r="A438" t="str">
            <v>Sillas Rimax Blanca</v>
          </cell>
          <cell r="B438" t="str">
            <v>MEEO</v>
          </cell>
          <cell r="C438">
            <v>14000</v>
          </cell>
          <cell r="D438">
            <v>15818</v>
          </cell>
          <cell r="E438" t="str">
            <v>ME5</v>
          </cell>
          <cell r="F438">
            <v>16650302</v>
          </cell>
          <cell r="G438" t="str">
            <v>Sillas Rimax Blanca</v>
          </cell>
        </row>
        <row r="439">
          <cell r="A439" t="str">
            <v>Sillas Rimax Blanca</v>
          </cell>
          <cell r="B439" t="str">
            <v>MEEO</v>
          </cell>
          <cell r="C439">
            <v>14000</v>
          </cell>
          <cell r="D439">
            <v>15818</v>
          </cell>
          <cell r="E439" t="str">
            <v>ME5</v>
          </cell>
          <cell r="F439">
            <v>16650303</v>
          </cell>
          <cell r="G439" t="str">
            <v>Sillas Rimax Blanca</v>
          </cell>
        </row>
        <row r="440">
          <cell r="A440" t="str">
            <v>Sillas Rimax Blanca</v>
          </cell>
          <cell r="B440" t="str">
            <v>MEEO</v>
          </cell>
          <cell r="C440">
            <v>14000</v>
          </cell>
          <cell r="D440">
            <v>15818</v>
          </cell>
          <cell r="E440" t="str">
            <v>ME5</v>
          </cell>
          <cell r="F440">
            <v>16650304</v>
          </cell>
          <cell r="G440" t="str">
            <v>Sillas Rimax Blanca</v>
          </cell>
        </row>
        <row r="441">
          <cell r="A441" t="str">
            <v>Sillas Rimax Blanca</v>
          </cell>
          <cell r="B441" t="str">
            <v>MEEO</v>
          </cell>
          <cell r="C441">
            <v>14000</v>
          </cell>
          <cell r="D441">
            <v>15818</v>
          </cell>
          <cell r="E441" t="str">
            <v>ME5</v>
          </cell>
          <cell r="F441">
            <v>16650305</v>
          </cell>
          <cell r="G441" t="str">
            <v>Sillas Rimax Blanca</v>
          </cell>
        </row>
        <row r="442">
          <cell r="A442" t="str">
            <v>Sillas Rimax Blanca</v>
          </cell>
          <cell r="B442" t="str">
            <v>MEEO</v>
          </cell>
          <cell r="C442">
            <v>14000</v>
          </cell>
          <cell r="D442">
            <v>15818</v>
          </cell>
          <cell r="E442" t="str">
            <v>ME5</v>
          </cell>
          <cell r="F442">
            <v>16650306</v>
          </cell>
          <cell r="G442" t="str">
            <v>Sillas Rimax Blanca</v>
          </cell>
        </row>
        <row r="443">
          <cell r="A443" t="str">
            <v>Sillas Rimax Blanca</v>
          </cell>
          <cell r="B443" t="str">
            <v>MEEO</v>
          </cell>
          <cell r="C443">
            <v>14000</v>
          </cell>
          <cell r="D443">
            <v>15818</v>
          </cell>
          <cell r="E443" t="str">
            <v>ME5</v>
          </cell>
          <cell r="F443">
            <v>16650307</v>
          </cell>
          <cell r="G443" t="str">
            <v>Sillas Rimax Blanca</v>
          </cell>
        </row>
        <row r="444">
          <cell r="A444" t="str">
            <v>Sillas Rimax Blanca</v>
          </cell>
          <cell r="B444" t="str">
            <v>MEEO</v>
          </cell>
          <cell r="C444">
            <v>14000</v>
          </cell>
          <cell r="D444">
            <v>15818</v>
          </cell>
          <cell r="E444" t="str">
            <v>ME5</v>
          </cell>
          <cell r="F444">
            <v>16650308</v>
          </cell>
          <cell r="G444" t="str">
            <v>Sillas Rimax Blanca</v>
          </cell>
        </row>
        <row r="445">
          <cell r="A445" t="str">
            <v>Sillas Rimax Blanca</v>
          </cell>
          <cell r="B445" t="str">
            <v>MEEO</v>
          </cell>
          <cell r="C445">
            <v>14000</v>
          </cell>
          <cell r="D445">
            <v>15818</v>
          </cell>
          <cell r="E445" t="str">
            <v>ME5</v>
          </cell>
          <cell r="F445">
            <v>16650309</v>
          </cell>
          <cell r="G445" t="str">
            <v>Sillas Rimax Blanca</v>
          </cell>
        </row>
        <row r="446">
          <cell r="A446" t="str">
            <v>Sillas Rimax Blanca</v>
          </cell>
          <cell r="B446" t="str">
            <v>MEEO</v>
          </cell>
          <cell r="C446">
            <v>14000</v>
          </cell>
          <cell r="D446">
            <v>15818</v>
          </cell>
          <cell r="E446" t="str">
            <v>ME5</v>
          </cell>
          <cell r="F446">
            <v>16650310</v>
          </cell>
          <cell r="G446" t="str">
            <v>Sillas Rimax Blanca</v>
          </cell>
        </row>
        <row r="447">
          <cell r="A447" t="str">
            <v>Sillas Rimax Blanca</v>
          </cell>
          <cell r="B447" t="str">
            <v>MEEO</v>
          </cell>
          <cell r="C447">
            <v>14000</v>
          </cell>
          <cell r="D447">
            <v>15818</v>
          </cell>
          <cell r="E447" t="str">
            <v>ME5</v>
          </cell>
          <cell r="F447">
            <v>16650311</v>
          </cell>
          <cell r="G447" t="str">
            <v>Sillas Rimax Blanca</v>
          </cell>
        </row>
        <row r="448">
          <cell r="A448" t="str">
            <v>Sillas Rimax Blanca</v>
          </cell>
          <cell r="B448" t="str">
            <v>MEEO</v>
          </cell>
          <cell r="C448">
            <v>14000</v>
          </cell>
          <cell r="D448">
            <v>15818</v>
          </cell>
          <cell r="E448" t="str">
            <v>ME5</v>
          </cell>
          <cell r="F448">
            <v>16650312</v>
          </cell>
          <cell r="G448" t="str">
            <v>Sillas Rimax Blanca</v>
          </cell>
        </row>
        <row r="449">
          <cell r="A449" t="str">
            <v>Mesa de computador e impresora metalica</v>
          </cell>
          <cell r="B449" t="str">
            <v>MEEO</v>
          </cell>
          <cell r="C449">
            <v>110000</v>
          </cell>
          <cell r="D449">
            <v>125240</v>
          </cell>
          <cell r="E449" t="str">
            <v>ME5</v>
          </cell>
          <cell r="F449">
            <v>16650313</v>
          </cell>
          <cell r="G449" t="str">
            <v>Mesa de computador e impresora metalica</v>
          </cell>
        </row>
        <row r="450">
          <cell r="A450" t="str">
            <v>Mesa de computador metalica</v>
          </cell>
          <cell r="B450" t="str">
            <v>MEEO</v>
          </cell>
          <cell r="C450">
            <v>90000</v>
          </cell>
          <cell r="D450">
            <v>102467</v>
          </cell>
          <cell r="E450" t="str">
            <v>ME5</v>
          </cell>
          <cell r="F450">
            <v>16650314</v>
          </cell>
          <cell r="G450" t="str">
            <v>Mesa de computador metalica</v>
          </cell>
        </row>
        <row r="451">
          <cell r="A451" t="str">
            <v>Mobiliario para Adecuacion Oficinas administración(contrato #007-03)</v>
          </cell>
          <cell r="B451" t="str">
            <v>MEEO</v>
          </cell>
          <cell r="C451">
            <v>88946120</v>
          </cell>
          <cell r="D451">
            <v>96215675</v>
          </cell>
          <cell r="E451" t="str">
            <v>ME5</v>
          </cell>
          <cell r="F451">
            <v>16650315</v>
          </cell>
          <cell r="G451" t="str">
            <v>Mobiliario para Adecuacion Oficinas administración(contrato #007-03)</v>
          </cell>
        </row>
        <row r="452">
          <cell r="A452" t="str">
            <v>Biblioteca de 1.20</v>
          </cell>
          <cell r="B452" t="str">
            <v>MEEO</v>
          </cell>
          <cell r="C452">
            <v>108266</v>
          </cell>
          <cell r="D452">
            <v>117117</v>
          </cell>
          <cell r="E452" t="str">
            <v>ME5</v>
          </cell>
          <cell r="F452">
            <v>16650316</v>
          </cell>
          <cell r="G452" t="str">
            <v>Biblioteca de 1.20</v>
          </cell>
        </row>
        <row r="453">
          <cell r="A453" t="str">
            <v>Biblioteca de 1.20</v>
          </cell>
          <cell r="B453" t="str">
            <v>MEEO</v>
          </cell>
          <cell r="C453">
            <v>108266</v>
          </cell>
          <cell r="D453">
            <v>117117</v>
          </cell>
          <cell r="E453" t="str">
            <v>ME5</v>
          </cell>
          <cell r="F453">
            <v>16650317</v>
          </cell>
          <cell r="G453" t="str">
            <v>Biblioteca de 1.20</v>
          </cell>
        </row>
        <row r="454">
          <cell r="A454" t="str">
            <v>Biblioteca de 1.20</v>
          </cell>
          <cell r="B454" t="str">
            <v>MEEO</v>
          </cell>
          <cell r="C454">
            <v>108266</v>
          </cell>
          <cell r="D454">
            <v>117117</v>
          </cell>
          <cell r="E454" t="str">
            <v>ME5</v>
          </cell>
          <cell r="F454">
            <v>16650318</v>
          </cell>
          <cell r="G454" t="str">
            <v>Biblioteca de 1.20</v>
          </cell>
        </row>
        <row r="455">
          <cell r="A455" t="str">
            <v>Vitrina de 1.20</v>
          </cell>
          <cell r="B455" t="str">
            <v>MEEO</v>
          </cell>
          <cell r="C455">
            <v>324800</v>
          </cell>
          <cell r="D455">
            <v>351352</v>
          </cell>
          <cell r="E455" t="str">
            <v>ME5</v>
          </cell>
          <cell r="F455">
            <v>16650319</v>
          </cell>
          <cell r="G455" t="str">
            <v>Vitrina de 1.20</v>
          </cell>
        </row>
        <row r="456">
          <cell r="A456" t="str">
            <v>Papelera sistema</v>
          </cell>
          <cell r="B456" t="str">
            <v>MEEO</v>
          </cell>
          <cell r="C456">
            <v>7346</v>
          </cell>
          <cell r="D456">
            <v>7949</v>
          </cell>
          <cell r="E456" t="str">
            <v>ME5</v>
          </cell>
          <cell r="F456">
            <v>16650320</v>
          </cell>
          <cell r="G456" t="str">
            <v>Papelera sistema</v>
          </cell>
        </row>
        <row r="457">
          <cell r="A457" t="str">
            <v>Papelera sistema</v>
          </cell>
          <cell r="B457" t="str">
            <v>MEEO</v>
          </cell>
          <cell r="C457">
            <v>7346</v>
          </cell>
          <cell r="D457">
            <v>7949</v>
          </cell>
          <cell r="E457" t="str">
            <v>ME5</v>
          </cell>
          <cell r="F457">
            <v>16650321</v>
          </cell>
          <cell r="G457" t="str">
            <v>Papelera sistema</v>
          </cell>
        </row>
        <row r="458">
          <cell r="A458" t="str">
            <v>Papelera sistema</v>
          </cell>
          <cell r="B458" t="str">
            <v>MEEO</v>
          </cell>
          <cell r="C458">
            <v>7346</v>
          </cell>
          <cell r="D458">
            <v>7949</v>
          </cell>
          <cell r="E458" t="str">
            <v>ME5</v>
          </cell>
          <cell r="F458">
            <v>16650322</v>
          </cell>
          <cell r="G458" t="str">
            <v>Papelera sistema</v>
          </cell>
        </row>
        <row r="459">
          <cell r="A459" t="str">
            <v>Archivador 2x2 doble</v>
          </cell>
          <cell r="B459" t="str">
            <v>MEEO</v>
          </cell>
          <cell r="C459">
            <v>374680</v>
          </cell>
          <cell r="D459">
            <v>405305</v>
          </cell>
          <cell r="E459" t="str">
            <v>ME5</v>
          </cell>
          <cell r="F459">
            <v>16650323</v>
          </cell>
          <cell r="G459" t="e">
            <v>#N/A</v>
          </cell>
          <cell r="I459">
            <v>-14713846</v>
          </cell>
        </row>
        <row r="460">
          <cell r="A460" t="str">
            <v>Archivador 2x2 doble</v>
          </cell>
          <cell r="B460" t="str">
            <v>MEEO</v>
          </cell>
          <cell r="C460">
            <v>374680</v>
          </cell>
          <cell r="D460">
            <v>405305</v>
          </cell>
          <cell r="E460" t="str">
            <v>ME5</v>
          </cell>
          <cell r="F460">
            <v>16650324</v>
          </cell>
          <cell r="G460" t="e">
            <v>#N/A</v>
          </cell>
        </row>
        <row r="461">
          <cell r="A461" t="str">
            <v>Cartelera</v>
          </cell>
          <cell r="B461" t="str">
            <v>MEEO</v>
          </cell>
          <cell r="C461">
            <v>61866</v>
          </cell>
          <cell r="D461">
            <v>66922</v>
          </cell>
          <cell r="E461" t="str">
            <v>ME5</v>
          </cell>
          <cell r="F461">
            <v>16650325</v>
          </cell>
          <cell r="G461" t="str">
            <v>Cartelera</v>
          </cell>
        </row>
        <row r="462">
          <cell r="A462" t="str">
            <v>Cartelera</v>
          </cell>
          <cell r="B462" t="str">
            <v>MEEO</v>
          </cell>
          <cell r="C462">
            <v>61866</v>
          </cell>
          <cell r="D462">
            <v>66922</v>
          </cell>
          <cell r="E462" t="str">
            <v>ME5</v>
          </cell>
          <cell r="F462">
            <v>16650326</v>
          </cell>
          <cell r="G462" t="str">
            <v>Cartelera</v>
          </cell>
        </row>
        <row r="463">
          <cell r="A463" t="str">
            <v>Cartelera</v>
          </cell>
          <cell r="B463" t="str">
            <v>MEEO</v>
          </cell>
          <cell r="C463">
            <v>61866</v>
          </cell>
          <cell r="D463">
            <v>66922</v>
          </cell>
          <cell r="E463" t="str">
            <v>ME5</v>
          </cell>
          <cell r="F463">
            <v>16650327</v>
          </cell>
          <cell r="G463" t="str">
            <v>Cartelera</v>
          </cell>
        </row>
        <row r="464">
          <cell r="A464" t="str">
            <v>Papelera sistema doble</v>
          </cell>
          <cell r="B464" t="str">
            <v>MEEO</v>
          </cell>
          <cell r="C464">
            <v>44080</v>
          </cell>
          <cell r="D464">
            <v>47688</v>
          </cell>
          <cell r="E464" t="str">
            <v>ME5</v>
          </cell>
          <cell r="F464">
            <v>16650328</v>
          </cell>
          <cell r="G464" t="str">
            <v>Papelera sistema doble</v>
          </cell>
        </row>
        <row r="465">
          <cell r="A465" t="str">
            <v>Papelera sistema doble</v>
          </cell>
          <cell r="B465" t="str">
            <v>MEEO</v>
          </cell>
          <cell r="C465">
            <v>44080</v>
          </cell>
          <cell r="D465">
            <v>47688</v>
          </cell>
          <cell r="E465" t="str">
            <v>ME5</v>
          </cell>
          <cell r="F465">
            <v>16650329</v>
          </cell>
          <cell r="G465" t="str">
            <v>Papelera sistema doble</v>
          </cell>
        </row>
        <row r="466">
          <cell r="A466" t="str">
            <v>Papelera sistema doble</v>
          </cell>
          <cell r="B466" t="str">
            <v>MEEO</v>
          </cell>
          <cell r="C466">
            <v>44080</v>
          </cell>
          <cell r="D466">
            <v>47688</v>
          </cell>
          <cell r="E466" t="str">
            <v>ME5</v>
          </cell>
          <cell r="F466">
            <v>16650330</v>
          </cell>
          <cell r="G466" t="str">
            <v>Papelera sistema doble</v>
          </cell>
        </row>
        <row r="467">
          <cell r="A467" t="str">
            <v>Papelera sistema doble</v>
          </cell>
          <cell r="B467" t="str">
            <v>MEEO</v>
          </cell>
          <cell r="C467">
            <v>44080</v>
          </cell>
          <cell r="D467">
            <v>47688</v>
          </cell>
          <cell r="E467" t="str">
            <v>ME5</v>
          </cell>
          <cell r="F467">
            <v>16650331</v>
          </cell>
          <cell r="G467" t="str">
            <v>Papelera sistema doble</v>
          </cell>
        </row>
        <row r="468">
          <cell r="A468" t="str">
            <v>Biblioteca de 1.00</v>
          </cell>
          <cell r="B468" t="str">
            <v>MEEO</v>
          </cell>
          <cell r="C468">
            <v>324800</v>
          </cell>
          <cell r="D468">
            <v>351352</v>
          </cell>
          <cell r="E468" t="str">
            <v>ME5</v>
          </cell>
          <cell r="F468">
            <v>16650332</v>
          </cell>
          <cell r="G468" t="str">
            <v>Biblioteca de 1.00</v>
          </cell>
        </row>
        <row r="469">
          <cell r="A469" t="str">
            <v>Mueble especial archivo</v>
          </cell>
          <cell r="B469" t="str">
            <v>MEEO</v>
          </cell>
          <cell r="C469">
            <v>254040</v>
          </cell>
          <cell r="D469">
            <v>274806</v>
          </cell>
          <cell r="E469" t="str">
            <v>ME5</v>
          </cell>
          <cell r="F469">
            <v>16650333</v>
          </cell>
          <cell r="G469" t="str">
            <v>Mueble especial archivo</v>
          </cell>
        </row>
        <row r="470">
          <cell r="A470" t="str">
            <v>Mueble especial archivo</v>
          </cell>
          <cell r="B470" t="str">
            <v>MEEO</v>
          </cell>
          <cell r="C470">
            <v>254040</v>
          </cell>
          <cell r="D470">
            <v>274806</v>
          </cell>
          <cell r="E470" t="str">
            <v>ME5</v>
          </cell>
          <cell r="F470">
            <v>16650334</v>
          </cell>
          <cell r="G470" t="str">
            <v>Mueble especial archivo</v>
          </cell>
        </row>
        <row r="471">
          <cell r="A471" t="str">
            <v>Porta teclado</v>
          </cell>
          <cell r="B471" t="str">
            <v>MEEO</v>
          </cell>
          <cell r="C471">
            <v>82360</v>
          </cell>
          <cell r="D471">
            <v>89082</v>
          </cell>
          <cell r="E471" t="str">
            <v>ME5</v>
          </cell>
          <cell r="F471">
            <v>16650335</v>
          </cell>
          <cell r="G471" t="str">
            <v>Porta teclado</v>
          </cell>
        </row>
        <row r="472">
          <cell r="A472" t="str">
            <v>Porta teclado</v>
          </cell>
          <cell r="B472" t="str">
            <v>MEEO</v>
          </cell>
          <cell r="C472">
            <v>82360</v>
          </cell>
          <cell r="D472">
            <v>89082</v>
          </cell>
          <cell r="E472" t="str">
            <v>ME5</v>
          </cell>
          <cell r="F472">
            <v>16650336</v>
          </cell>
          <cell r="G472" t="str">
            <v>Porta teclado</v>
          </cell>
        </row>
        <row r="473">
          <cell r="A473" t="str">
            <v>Porta teclado</v>
          </cell>
          <cell r="B473" t="str">
            <v>MEEO</v>
          </cell>
          <cell r="C473">
            <v>82360</v>
          </cell>
          <cell r="D473">
            <v>89082</v>
          </cell>
          <cell r="E473" t="str">
            <v>ME5</v>
          </cell>
          <cell r="F473">
            <v>16650337</v>
          </cell>
          <cell r="G473" t="str">
            <v>Porta teclado</v>
          </cell>
        </row>
        <row r="474">
          <cell r="A474" t="str">
            <v>Porta teclado</v>
          </cell>
          <cell r="B474" t="str">
            <v>MEEO</v>
          </cell>
          <cell r="C474">
            <v>82360</v>
          </cell>
          <cell r="D474">
            <v>89082</v>
          </cell>
          <cell r="E474" t="str">
            <v>ME5</v>
          </cell>
          <cell r="F474">
            <v>16650338</v>
          </cell>
          <cell r="G474" t="str">
            <v>Porta teclado</v>
          </cell>
        </row>
        <row r="475">
          <cell r="A475" t="str">
            <v>Porta teclado</v>
          </cell>
          <cell r="B475" t="str">
            <v>MEEO</v>
          </cell>
          <cell r="C475">
            <v>82360</v>
          </cell>
          <cell r="D475">
            <v>89082</v>
          </cell>
          <cell r="E475" t="str">
            <v>ME5</v>
          </cell>
          <cell r="F475">
            <v>16650339</v>
          </cell>
          <cell r="G475" t="str">
            <v>Porta teclado</v>
          </cell>
        </row>
        <row r="476">
          <cell r="A476" t="str">
            <v>Gato cierra puerta</v>
          </cell>
          <cell r="B476" t="str">
            <v>MEEO</v>
          </cell>
          <cell r="C476">
            <v>203000</v>
          </cell>
          <cell r="D476">
            <v>219589</v>
          </cell>
          <cell r="E476" t="str">
            <v>OME5</v>
          </cell>
          <cell r="F476">
            <v>16650340</v>
          </cell>
          <cell r="G476" t="str">
            <v>Gato cierra puerta</v>
          </cell>
        </row>
        <row r="477">
          <cell r="A477" t="str">
            <v>Mueble herramienta</v>
          </cell>
          <cell r="B477" t="str">
            <v>MEEO</v>
          </cell>
          <cell r="C477">
            <v>310880</v>
          </cell>
          <cell r="D477">
            <v>336291</v>
          </cell>
          <cell r="E477" t="str">
            <v>ME5</v>
          </cell>
          <cell r="F477">
            <v>16650341</v>
          </cell>
          <cell r="G477" t="str">
            <v>Mueble herramienta</v>
          </cell>
        </row>
        <row r="478">
          <cell r="A478" t="str">
            <v>Caneca doble</v>
          </cell>
          <cell r="B478" t="str">
            <v>MEEO</v>
          </cell>
          <cell r="C478">
            <v>67280</v>
          </cell>
          <cell r="D478">
            <v>72776</v>
          </cell>
          <cell r="E478" t="str">
            <v>ME5</v>
          </cell>
          <cell r="F478">
            <v>16650342</v>
          </cell>
          <cell r="G478" t="str">
            <v>Caneca doble</v>
          </cell>
        </row>
        <row r="479">
          <cell r="A479" t="str">
            <v>Caneca doble</v>
          </cell>
          <cell r="B479" t="str">
            <v>MEEO</v>
          </cell>
          <cell r="C479">
            <v>67280</v>
          </cell>
          <cell r="D479">
            <v>72776</v>
          </cell>
          <cell r="E479" t="str">
            <v>ME5</v>
          </cell>
          <cell r="F479">
            <v>16650343</v>
          </cell>
          <cell r="G479" t="str">
            <v>Caneca doble</v>
          </cell>
        </row>
        <row r="480">
          <cell r="A480" t="str">
            <v>Minipersiana 46.9x1.00</v>
          </cell>
          <cell r="B480" t="str">
            <v>MEEO</v>
          </cell>
          <cell r="C480">
            <v>81200</v>
          </cell>
          <cell r="D480">
            <v>87832</v>
          </cell>
          <cell r="E480" t="str">
            <v>ME5</v>
          </cell>
          <cell r="F480">
            <v>16650344</v>
          </cell>
          <cell r="G480" t="e">
            <v>#N/A</v>
          </cell>
        </row>
        <row r="481">
          <cell r="A481" t="str">
            <v>Minipersiana 82.4x1.115</v>
          </cell>
          <cell r="B481" t="str">
            <v>MEEO</v>
          </cell>
          <cell r="C481">
            <v>92800</v>
          </cell>
          <cell r="D481">
            <v>100381</v>
          </cell>
          <cell r="E481" t="str">
            <v>ME5</v>
          </cell>
          <cell r="F481">
            <v>16650345</v>
          </cell>
          <cell r="G481" t="e">
            <v>#N/A</v>
          </cell>
        </row>
        <row r="482">
          <cell r="A482" t="str">
            <v>Minipersiana 82.4x1.115</v>
          </cell>
          <cell r="B482" t="str">
            <v>MEEO</v>
          </cell>
          <cell r="C482">
            <v>92800</v>
          </cell>
          <cell r="D482">
            <v>100381</v>
          </cell>
          <cell r="E482" t="str">
            <v>ME5</v>
          </cell>
          <cell r="F482">
            <v>16650346</v>
          </cell>
          <cell r="G482" t="e">
            <v>#N/A</v>
          </cell>
        </row>
        <row r="483">
          <cell r="A483" t="str">
            <v>Minipersiana 61.9x1.115</v>
          </cell>
          <cell r="B483" t="str">
            <v>MEEO</v>
          </cell>
          <cell r="C483">
            <v>84680</v>
          </cell>
          <cell r="D483">
            <v>91595</v>
          </cell>
          <cell r="E483" t="str">
            <v>ME5</v>
          </cell>
          <cell r="F483">
            <v>16650347</v>
          </cell>
          <cell r="G483" t="e">
            <v>#N/A</v>
          </cell>
          <cell r="H483">
            <v>1</v>
          </cell>
        </row>
        <row r="484">
          <cell r="A484" t="str">
            <v>Minipersiana 67.4x1.115</v>
          </cell>
          <cell r="B484" t="str">
            <v>MEEO</v>
          </cell>
          <cell r="C484">
            <v>84680</v>
          </cell>
          <cell r="D484">
            <v>91595</v>
          </cell>
          <cell r="E484" t="str">
            <v>ME5</v>
          </cell>
          <cell r="F484">
            <v>16650348</v>
          </cell>
          <cell r="G484" t="e">
            <v>#N/A</v>
          </cell>
        </row>
        <row r="485">
          <cell r="A485" t="str">
            <v>Minipersiana 67.4x1.115</v>
          </cell>
          <cell r="B485" t="str">
            <v>MEEO</v>
          </cell>
          <cell r="C485">
            <v>84680</v>
          </cell>
          <cell r="D485">
            <v>91595</v>
          </cell>
          <cell r="E485" t="str">
            <v>ME5</v>
          </cell>
          <cell r="F485">
            <v>16650349</v>
          </cell>
          <cell r="G485" t="e">
            <v>#N/A</v>
          </cell>
        </row>
        <row r="486">
          <cell r="A486" t="str">
            <v>Minipersiana 67.4x1.115</v>
          </cell>
          <cell r="B486" t="str">
            <v>MEEO</v>
          </cell>
          <cell r="C486">
            <v>84680</v>
          </cell>
          <cell r="D486">
            <v>91595</v>
          </cell>
          <cell r="E486" t="str">
            <v>ME5</v>
          </cell>
          <cell r="F486">
            <v>16650350</v>
          </cell>
          <cell r="G486" t="e">
            <v>#N/A</v>
          </cell>
        </row>
        <row r="487">
          <cell r="A487" t="str">
            <v>Minipersiana 67.4x1.115</v>
          </cell>
          <cell r="B487" t="str">
            <v>MEEO</v>
          </cell>
          <cell r="C487">
            <v>84680</v>
          </cell>
          <cell r="D487">
            <v>91595</v>
          </cell>
          <cell r="E487" t="str">
            <v>ME5</v>
          </cell>
          <cell r="F487">
            <v>16650351</v>
          </cell>
          <cell r="G487" t="e">
            <v>#N/A</v>
          </cell>
        </row>
        <row r="488">
          <cell r="A488" t="str">
            <v>Minipersiana 67.4x1.115</v>
          </cell>
          <cell r="B488" t="str">
            <v>MEEO</v>
          </cell>
          <cell r="C488">
            <v>84680</v>
          </cell>
          <cell r="D488">
            <v>91595</v>
          </cell>
          <cell r="E488" t="str">
            <v>ME5</v>
          </cell>
          <cell r="F488">
            <v>16650352</v>
          </cell>
          <cell r="G488" t="e">
            <v>#N/A</v>
          </cell>
        </row>
        <row r="489">
          <cell r="A489" t="str">
            <v>Minipersiana 52.4x1.115</v>
          </cell>
          <cell r="B489" t="str">
            <v>MEEO</v>
          </cell>
          <cell r="C489">
            <v>84680</v>
          </cell>
          <cell r="D489">
            <v>91595</v>
          </cell>
          <cell r="E489" t="str">
            <v>ME5</v>
          </cell>
          <cell r="F489">
            <v>16650353</v>
          </cell>
          <cell r="G489" t="e">
            <v>#N/A</v>
          </cell>
        </row>
        <row r="490">
          <cell r="A490" t="str">
            <v>Minipersiana 52.4x1.115</v>
          </cell>
          <cell r="B490" t="str">
            <v>MEEO</v>
          </cell>
          <cell r="C490">
            <v>84680</v>
          </cell>
          <cell r="D490">
            <v>91595</v>
          </cell>
          <cell r="E490" t="str">
            <v>ME5</v>
          </cell>
          <cell r="F490">
            <v>16650354</v>
          </cell>
          <cell r="G490" t="e">
            <v>#N/A</v>
          </cell>
        </row>
        <row r="491">
          <cell r="A491" t="str">
            <v xml:space="preserve">Mueble especial </v>
          </cell>
          <cell r="B491" t="str">
            <v>MEEO</v>
          </cell>
          <cell r="C491">
            <v>508080</v>
          </cell>
          <cell r="D491">
            <v>549612</v>
          </cell>
          <cell r="E491" t="str">
            <v>ME5</v>
          </cell>
          <cell r="F491">
            <v>16650355</v>
          </cell>
          <cell r="G491" t="str">
            <v xml:space="preserve">Mueble especial </v>
          </cell>
        </row>
        <row r="492">
          <cell r="A492" t="str">
            <v>Archivo 4*4 full ext.</v>
          </cell>
          <cell r="B492" t="str">
            <v>MEEO</v>
          </cell>
          <cell r="C492">
            <v>596240</v>
          </cell>
          <cell r="D492">
            <v>644974</v>
          </cell>
          <cell r="E492" t="str">
            <v>ME5</v>
          </cell>
          <cell r="F492">
            <v>16650356</v>
          </cell>
          <cell r="G492" t="str">
            <v>Archivo 4*4 full ext.</v>
          </cell>
        </row>
        <row r="493">
          <cell r="A493" t="str">
            <v>Archivo 4*4 full ext.</v>
          </cell>
          <cell r="B493" t="str">
            <v>MEEO</v>
          </cell>
          <cell r="C493">
            <v>596240</v>
          </cell>
          <cell r="D493">
            <v>644974</v>
          </cell>
          <cell r="E493" t="str">
            <v>ME5</v>
          </cell>
          <cell r="F493">
            <v>16650357</v>
          </cell>
          <cell r="G493" t="str">
            <v>Archivo 4*4 full ext.</v>
          </cell>
        </row>
        <row r="494">
          <cell r="A494" t="str">
            <v>Minipersiana 61.9*1.00</v>
          </cell>
          <cell r="B494" t="str">
            <v>MEEO</v>
          </cell>
          <cell r="C494">
            <v>81200</v>
          </cell>
          <cell r="D494">
            <v>87832</v>
          </cell>
          <cell r="E494" t="str">
            <v>ME5</v>
          </cell>
          <cell r="F494">
            <v>16650358</v>
          </cell>
          <cell r="G494" t="str">
            <v>Minipersiana 61.9*1.00</v>
          </cell>
        </row>
        <row r="495">
          <cell r="A495" t="str">
            <v>Minipersiana 69.4*1.115</v>
          </cell>
          <cell r="B495" t="str">
            <v>MEEO</v>
          </cell>
          <cell r="C495">
            <v>84680</v>
          </cell>
          <cell r="D495">
            <v>91595</v>
          </cell>
          <cell r="E495" t="str">
            <v>ME5</v>
          </cell>
          <cell r="F495">
            <v>16650359</v>
          </cell>
          <cell r="G495" t="str">
            <v>Minipersiana 69.4*1.115</v>
          </cell>
        </row>
        <row r="496">
          <cell r="A496" t="str">
            <v>Minipersiana 169.9*1.770</v>
          </cell>
          <cell r="B496" t="str">
            <v>MEEO</v>
          </cell>
          <cell r="C496">
            <v>219240</v>
          </cell>
          <cell r="D496">
            <v>237156</v>
          </cell>
          <cell r="E496" t="str">
            <v>ME5</v>
          </cell>
          <cell r="F496">
            <v>16650360</v>
          </cell>
          <cell r="G496" t="str">
            <v>Minipersiana 169.9*1.770</v>
          </cell>
        </row>
        <row r="497">
          <cell r="A497" t="str">
            <v>Minipersiana 169.9*1.770</v>
          </cell>
          <cell r="B497" t="str">
            <v>MEEO</v>
          </cell>
          <cell r="C497">
            <v>219240</v>
          </cell>
          <cell r="D497">
            <v>237156</v>
          </cell>
          <cell r="E497" t="str">
            <v>ME5</v>
          </cell>
          <cell r="F497">
            <v>16650361</v>
          </cell>
          <cell r="G497" t="str">
            <v>Minipersiana 169.9*1.770</v>
          </cell>
        </row>
        <row r="498">
          <cell r="A498" t="str">
            <v>Basurera</v>
          </cell>
          <cell r="B498" t="str">
            <v>MEEO</v>
          </cell>
          <cell r="C498">
            <v>33640</v>
          </cell>
          <cell r="D498">
            <v>36391</v>
          </cell>
          <cell r="E498" t="str">
            <v>ME5</v>
          </cell>
          <cell r="F498">
            <v>16650362</v>
          </cell>
          <cell r="G498" t="str">
            <v>Basurera</v>
          </cell>
        </row>
        <row r="499">
          <cell r="A499" t="str">
            <v>Basurera</v>
          </cell>
          <cell r="B499" t="str">
            <v>MEEO</v>
          </cell>
          <cell r="C499">
            <v>33640</v>
          </cell>
          <cell r="D499">
            <v>36391</v>
          </cell>
          <cell r="E499" t="str">
            <v>ME5</v>
          </cell>
          <cell r="F499">
            <v>16650363</v>
          </cell>
          <cell r="G499" t="str">
            <v>Basurera</v>
          </cell>
        </row>
        <row r="500">
          <cell r="A500" t="str">
            <v>Basurera</v>
          </cell>
          <cell r="B500" t="str">
            <v>MEEO</v>
          </cell>
          <cell r="C500">
            <v>33640</v>
          </cell>
          <cell r="D500">
            <v>36391</v>
          </cell>
          <cell r="E500" t="str">
            <v>ME5</v>
          </cell>
          <cell r="F500">
            <v>16650364</v>
          </cell>
          <cell r="G500" t="str">
            <v>Basurera</v>
          </cell>
        </row>
        <row r="501">
          <cell r="A501" t="str">
            <v>Basurera</v>
          </cell>
          <cell r="B501" t="str">
            <v>MEEO</v>
          </cell>
          <cell r="C501">
            <v>33640</v>
          </cell>
          <cell r="D501">
            <v>36391</v>
          </cell>
          <cell r="E501" t="str">
            <v>ME5</v>
          </cell>
          <cell r="F501">
            <v>16650365</v>
          </cell>
          <cell r="G501" t="str">
            <v>Basurera</v>
          </cell>
        </row>
        <row r="502">
          <cell r="A502" t="str">
            <v>Basurera</v>
          </cell>
          <cell r="B502" t="str">
            <v>MEEO</v>
          </cell>
          <cell r="C502">
            <v>33640</v>
          </cell>
          <cell r="D502">
            <v>36391</v>
          </cell>
          <cell r="E502" t="str">
            <v>ME5</v>
          </cell>
          <cell r="F502">
            <v>16650366</v>
          </cell>
          <cell r="G502" t="str">
            <v>Basurera</v>
          </cell>
        </row>
        <row r="503">
          <cell r="A503" t="str">
            <v>Basurera</v>
          </cell>
          <cell r="B503" t="str">
            <v>MEEO</v>
          </cell>
          <cell r="C503">
            <v>33640</v>
          </cell>
          <cell r="D503">
            <v>36391</v>
          </cell>
          <cell r="E503" t="str">
            <v>ME5</v>
          </cell>
          <cell r="F503">
            <v>16650367</v>
          </cell>
          <cell r="G503" t="str">
            <v>Basurera</v>
          </cell>
        </row>
        <row r="504">
          <cell r="A504" t="str">
            <v>Gabinete oficio de 0.90</v>
          </cell>
          <cell r="B504" t="str">
            <v>MEEO</v>
          </cell>
          <cell r="C504">
            <v>196040</v>
          </cell>
          <cell r="D504">
            <v>212069</v>
          </cell>
          <cell r="E504" t="str">
            <v>ME5</v>
          </cell>
          <cell r="F504">
            <v>16650368</v>
          </cell>
          <cell r="G504" t="str">
            <v>Gabinete oficio de 0.90</v>
          </cell>
        </row>
        <row r="505">
          <cell r="A505" t="str">
            <v>Gabinete oficio de 0.90</v>
          </cell>
          <cell r="B505" t="str">
            <v>MEEO</v>
          </cell>
          <cell r="C505">
            <v>196040</v>
          </cell>
          <cell r="D505">
            <v>212069</v>
          </cell>
          <cell r="E505" t="str">
            <v>ME5</v>
          </cell>
          <cell r="F505">
            <v>16650369</v>
          </cell>
          <cell r="G505" t="str">
            <v>Gabinete oficio de 0.90</v>
          </cell>
        </row>
        <row r="506">
          <cell r="A506" t="str">
            <v>Archivo 4*4 full ext.</v>
          </cell>
          <cell r="B506" t="str">
            <v>MEEO</v>
          </cell>
          <cell r="C506">
            <v>596240</v>
          </cell>
          <cell r="D506">
            <v>644974</v>
          </cell>
          <cell r="E506" t="str">
            <v>ME5</v>
          </cell>
          <cell r="F506">
            <v>16650370</v>
          </cell>
          <cell r="G506" t="str">
            <v>Archivo 4*4 full ext.</v>
          </cell>
        </row>
        <row r="507">
          <cell r="A507" t="str">
            <v>Archivo 4*4 full ext.</v>
          </cell>
          <cell r="B507" t="str">
            <v>MEEO</v>
          </cell>
          <cell r="C507">
            <v>596240</v>
          </cell>
          <cell r="D507">
            <v>644974</v>
          </cell>
          <cell r="E507" t="str">
            <v>ME5</v>
          </cell>
          <cell r="F507">
            <v>16650371</v>
          </cell>
          <cell r="G507" t="str">
            <v>Archivo 4*4 full ext.</v>
          </cell>
        </row>
        <row r="508">
          <cell r="A508" t="str">
            <v>Camara sony mavica MVC FD100</v>
          </cell>
          <cell r="B508" t="str">
            <v>MEEO</v>
          </cell>
          <cell r="C508">
            <v>1369000</v>
          </cell>
          <cell r="D508">
            <v>834531</v>
          </cell>
          <cell r="E508" t="str">
            <v>OME5</v>
          </cell>
          <cell r="F508">
            <v>16650372</v>
          </cell>
          <cell r="G508" t="str">
            <v>Camara sony mavica MVC FD100</v>
          </cell>
        </row>
        <row r="509">
          <cell r="A509" t="str">
            <v>Nevera centrales</v>
          </cell>
          <cell r="B509" t="str">
            <v>MEEO</v>
          </cell>
          <cell r="C509">
            <v>557999</v>
          </cell>
          <cell r="D509">
            <v>571873</v>
          </cell>
          <cell r="E509" t="str">
            <v>OME5</v>
          </cell>
          <cell r="F509">
            <v>16650373</v>
          </cell>
          <cell r="G509" t="str">
            <v>Nevera centrales</v>
          </cell>
        </row>
        <row r="510">
          <cell r="A510" t="str">
            <v>Estufa sobremesa</v>
          </cell>
          <cell r="B510" t="str">
            <v>MEEO</v>
          </cell>
          <cell r="C510">
            <v>64999</v>
          </cell>
          <cell r="D510">
            <v>1592</v>
          </cell>
          <cell r="E510" t="str">
            <v>OME5</v>
          </cell>
          <cell r="F510">
            <v>16650374</v>
          </cell>
          <cell r="G510" t="str">
            <v>Estufa sobremesa</v>
          </cell>
        </row>
        <row r="511">
          <cell r="A511" t="str">
            <v>Cámara aprix</v>
          </cell>
          <cell r="B511" t="str">
            <v>MEEO</v>
          </cell>
          <cell r="C511">
            <v>210000</v>
          </cell>
          <cell r="D511">
            <v>33675</v>
          </cell>
          <cell r="E511" t="str">
            <v>OME5</v>
          </cell>
          <cell r="F511">
            <v>16650375</v>
          </cell>
          <cell r="G511" t="str">
            <v>Cámara aprix</v>
          </cell>
        </row>
        <row r="512">
          <cell r="A512" t="str">
            <v>Cámara aprix</v>
          </cell>
          <cell r="B512" t="str">
            <v>MEEO</v>
          </cell>
          <cell r="C512">
            <v>210000</v>
          </cell>
          <cell r="D512">
            <v>33675</v>
          </cell>
          <cell r="E512" t="str">
            <v>OME5</v>
          </cell>
          <cell r="F512">
            <v>16650376</v>
          </cell>
          <cell r="G512" t="str">
            <v>Cámara aprix</v>
          </cell>
        </row>
        <row r="513">
          <cell r="A513" t="str">
            <v>Cama Sandy de 1 x 1.90</v>
          </cell>
          <cell r="B513" t="str">
            <v>MEEO</v>
          </cell>
          <cell r="C513">
            <v>371412</v>
          </cell>
          <cell r="D513">
            <v>342638</v>
          </cell>
          <cell r="E513" t="str">
            <v>CAHU</v>
          </cell>
          <cell r="F513">
            <v>16650377</v>
          </cell>
          <cell r="G513" t="e">
            <v>#N/A</v>
          </cell>
        </row>
        <row r="514">
          <cell r="A514" t="str">
            <v>Cama Sandy de 1 x 1.90</v>
          </cell>
          <cell r="B514" t="str">
            <v>MEEO</v>
          </cell>
          <cell r="C514">
            <v>371412</v>
          </cell>
          <cell r="D514">
            <v>342638</v>
          </cell>
          <cell r="E514" t="str">
            <v>CAHU</v>
          </cell>
          <cell r="F514">
            <v>16650378</v>
          </cell>
          <cell r="G514" t="e">
            <v>#N/A</v>
          </cell>
        </row>
        <row r="515">
          <cell r="A515" t="str">
            <v>Cama Sandy de 1 x 1.90</v>
          </cell>
          <cell r="B515" t="str">
            <v>MEEO</v>
          </cell>
          <cell r="C515">
            <v>371412</v>
          </cell>
          <cell r="D515">
            <v>342638</v>
          </cell>
          <cell r="E515" t="str">
            <v>CAHU</v>
          </cell>
          <cell r="F515">
            <v>16650379</v>
          </cell>
          <cell r="G515" t="e">
            <v>#N/A</v>
          </cell>
        </row>
        <row r="516">
          <cell r="A516" t="str">
            <v>Peinador Ref. 006</v>
          </cell>
          <cell r="B516" t="str">
            <v>MEEO</v>
          </cell>
          <cell r="C516">
            <v>300789</v>
          </cell>
          <cell r="D516">
            <v>277489</v>
          </cell>
          <cell r="E516" t="str">
            <v>CAHU</v>
          </cell>
          <cell r="F516">
            <v>16650380</v>
          </cell>
          <cell r="G516" t="e">
            <v>#N/A</v>
          </cell>
        </row>
        <row r="517">
          <cell r="A517" t="str">
            <v>Peinador Ref. 006</v>
          </cell>
          <cell r="B517" t="str">
            <v>MEEO</v>
          </cell>
          <cell r="C517">
            <v>300789</v>
          </cell>
          <cell r="D517">
            <v>277489</v>
          </cell>
          <cell r="E517" t="str">
            <v>CAHU</v>
          </cell>
          <cell r="F517">
            <v>16650381</v>
          </cell>
          <cell r="G517" t="e">
            <v>#N/A</v>
          </cell>
        </row>
        <row r="518">
          <cell r="A518" t="str">
            <v>Peinador Ref. 006</v>
          </cell>
          <cell r="B518" t="str">
            <v>MEEO</v>
          </cell>
          <cell r="C518">
            <v>300789</v>
          </cell>
          <cell r="D518">
            <v>277489</v>
          </cell>
          <cell r="E518" t="str">
            <v>CAHU</v>
          </cell>
          <cell r="F518">
            <v>16650382</v>
          </cell>
          <cell r="G518" t="e">
            <v>#N/A</v>
          </cell>
        </row>
        <row r="519">
          <cell r="A519" t="str">
            <v>Nochero Ref. 006</v>
          </cell>
          <cell r="B519" t="str">
            <v>MEEO</v>
          </cell>
          <cell r="C519">
            <v>116793</v>
          </cell>
          <cell r="D519">
            <v>107743</v>
          </cell>
          <cell r="E519" t="str">
            <v>CAHU</v>
          </cell>
          <cell r="F519">
            <v>16650383</v>
          </cell>
          <cell r="G519" t="e">
            <v>#N/A</v>
          </cell>
        </row>
        <row r="520">
          <cell r="A520" t="str">
            <v>Nochero Ref. 006</v>
          </cell>
          <cell r="B520" t="str">
            <v>MEEO</v>
          </cell>
          <cell r="C520">
            <v>116793</v>
          </cell>
          <cell r="D520">
            <v>107743</v>
          </cell>
          <cell r="E520" t="str">
            <v>CAHU</v>
          </cell>
          <cell r="F520">
            <v>16650384</v>
          </cell>
          <cell r="G520" t="e">
            <v>#N/A</v>
          </cell>
        </row>
        <row r="521">
          <cell r="A521" t="str">
            <v>Nochero Ref. 006</v>
          </cell>
          <cell r="B521" t="str">
            <v>MEEO</v>
          </cell>
          <cell r="C521">
            <v>116793</v>
          </cell>
          <cell r="D521">
            <v>107743</v>
          </cell>
          <cell r="E521" t="str">
            <v>CAHU</v>
          </cell>
          <cell r="F521">
            <v>16650385</v>
          </cell>
          <cell r="G521" t="e">
            <v>#N/A</v>
          </cell>
        </row>
        <row r="522">
          <cell r="A522" t="str">
            <v>Marco espejo Ref. 006</v>
          </cell>
          <cell r="B522" t="str">
            <v>MEEO</v>
          </cell>
          <cell r="C522">
            <v>90858</v>
          </cell>
          <cell r="D522">
            <v>83819</v>
          </cell>
          <cell r="E522" t="str">
            <v>CAHU</v>
          </cell>
          <cell r="F522">
            <v>16650386</v>
          </cell>
          <cell r="G522" t="e">
            <v>#N/A</v>
          </cell>
        </row>
        <row r="523">
          <cell r="A523" t="str">
            <v>Marco espejo Ref. 006</v>
          </cell>
          <cell r="B523" t="str">
            <v>MEEO</v>
          </cell>
          <cell r="C523">
            <v>90858</v>
          </cell>
          <cell r="D523">
            <v>83819</v>
          </cell>
          <cell r="E523" t="str">
            <v>CAHU</v>
          </cell>
          <cell r="F523">
            <v>16650387</v>
          </cell>
          <cell r="G523" t="e">
            <v>#N/A</v>
          </cell>
        </row>
        <row r="524">
          <cell r="A524" t="str">
            <v>Marco espejo Ref. 006</v>
          </cell>
          <cell r="B524" t="str">
            <v>MEEO</v>
          </cell>
          <cell r="C524">
            <v>90858</v>
          </cell>
          <cell r="D524">
            <v>83819</v>
          </cell>
          <cell r="E524" t="str">
            <v>CAHU</v>
          </cell>
          <cell r="F524">
            <v>16650388</v>
          </cell>
          <cell r="G524" t="e">
            <v>#N/A</v>
          </cell>
        </row>
        <row r="525">
          <cell r="A525" t="str">
            <v>Butaco Verónica</v>
          </cell>
          <cell r="B525" t="str">
            <v>MEEO</v>
          </cell>
          <cell r="C525">
            <v>63384</v>
          </cell>
          <cell r="D525">
            <v>58474</v>
          </cell>
          <cell r="E525" t="str">
            <v>CAHU</v>
          </cell>
          <cell r="F525">
            <v>16650389</v>
          </cell>
          <cell r="G525" t="e">
            <v>#N/A</v>
          </cell>
        </row>
        <row r="526">
          <cell r="A526" t="str">
            <v>Butaco Verónica</v>
          </cell>
          <cell r="B526" t="str">
            <v>MEEO</v>
          </cell>
          <cell r="C526">
            <v>63384</v>
          </cell>
          <cell r="D526">
            <v>58474</v>
          </cell>
          <cell r="E526" t="str">
            <v>CAHU</v>
          </cell>
          <cell r="F526">
            <v>16650390</v>
          </cell>
          <cell r="G526" t="e">
            <v>#N/A</v>
          </cell>
        </row>
        <row r="527">
          <cell r="A527" t="str">
            <v>Butaco Verónica</v>
          </cell>
          <cell r="B527" t="str">
            <v>MEEO</v>
          </cell>
          <cell r="C527">
            <v>63384</v>
          </cell>
          <cell r="D527">
            <v>58474</v>
          </cell>
          <cell r="E527" t="str">
            <v>CAHU</v>
          </cell>
          <cell r="F527">
            <v>16650391</v>
          </cell>
          <cell r="G527" t="e">
            <v>#N/A</v>
          </cell>
        </row>
        <row r="528">
          <cell r="A528" t="str">
            <v>Silla comedor 0158</v>
          </cell>
          <cell r="B528" t="str">
            <v>MEEO</v>
          </cell>
          <cell r="C528">
            <v>192261</v>
          </cell>
          <cell r="D528">
            <v>177369</v>
          </cell>
          <cell r="E528" t="str">
            <v>CAHU</v>
          </cell>
          <cell r="F528">
            <v>16650392</v>
          </cell>
          <cell r="G528" t="e">
            <v>#N/A</v>
          </cell>
        </row>
        <row r="529">
          <cell r="A529" t="str">
            <v>Silla comedor 0158</v>
          </cell>
          <cell r="B529" t="str">
            <v>MEEO</v>
          </cell>
          <cell r="C529">
            <v>192261</v>
          </cell>
          <cell r="D529">
            <v>177369</v>
          </cell>
          <cell r="E529" t="str">
            <v>CAHU</v>
          </cell>
          <cell r="F529">
            <v>16650393</v>
          </cell>
          <cell r="G529" t="e">
            <v>#N/A</v>
          </cell>
        </row>
        <row r="530">
          <cell r="A530" t="str">
            <v>Silla comedor 0158</v>
          </cell>
          <cell r="B530" t="str">
            <v>MEEO</v>
          </cell>
          <cell r="C530">
            <v>192261</v>
          </cell>
          <cell r="D530">
            <v>177369</v>
          </cell>
          <cell r="E530" t="str">
            <v>CAHU</v>
          </cell>
          <cell r="F530">
            <v>16650394</v>
          </cell>
          <cell r="G530" t="e">
            <v>#N/A</v>
          </cell>
        </row>
        <row r="531">
          <cell r="A531" t="str">
            <v>Silla comedor 0158</v>
          </cell>
          <cell r="B531" t="str">
            <v>MEEO</v>
          </cell>
          <cell r="C531">
            <v>192261</v>
          </cell>
          <cell r="D531">
            <v>177369</v>
          </cell>
          <cell r="E531" t="str">
            <v>CAHU</v>
          </cell>
          <cell r="F531">
            <v>16650395</v>
          </cell>
          <cell r="G531" t="e">
            <v>#N/A</v>
          </cell>
        </row>
        <row r="532">
          <cell r="A532" t="str">
            <v>Silla comedor 0158</v>
          </cell>
          <cell r="B532" t="str">
            <v>MEEO</v>
          </cell>
          <cell r="C532">
            <v>192261</v>
          </cell>
          <cell r="D532">
            <v>177369</v>
          </cell>
          <cell r="E532" t="str">
            <v>CAHU</v>
          </cell>
          <cell r="F532">
            <v>16650396</v>
          </cell>
          <cell r="G532" t="e">
            <v>#N/A</v>
          </cell>
        </row>
        <row r="533">
          <cell r="A533" t="str">
            <v>Silla comedor 0158</v>
          </cell>
          <cell r="B533" t="str">
            <v>MEEO</v>
          </cell>
          <cell r="C533">
            <v>192261</v>
          </cell>
          <cell r="D533">
            <v>177369</v>
          </cell>
          <cell r="E533" t="str">
            <v>CAHU</v>
          </cell>
          <cell r="F533">
            <v>16650397</v>
          </cell>
          <cell r="G533" t="e">
            <v>#N/A</v>
          </cell>
        </row>
        <row r="534">
          <cell r="A534" t="str">
            <v>Base comedor Filipo de 6 puest</v>
          </cell>
          <cell r="B534" t="str">
            <v>MEEO</v>
          </cell>
          <cell r="C534">
            <v>192375</v>
          </cell>
          <cell r="D534">
            <v>177474</v>
          </cell>
          <cell r="E534" t="str">
            <v>CAHU</v>
          </cell>
          <cell r="F534">
            <v>16650398</v>
          </cell>
          <cell r="G534" t="e">
            <v>#N/A</v>
          </cell>
        </row>
        <row r="535">
          <cell r="A535" t="str">
            <v>Cubierta Filipo</v>
          </cell>
          <cell r="B535" t="str">
            <v>MEEO</v>
          </cell>
          <cell r="C535">
            <v>202692</v>
          </cell>
          <cell r="D535">
            <v>186991</v>
          </cell>
          <cell r="E535" t="str">
            <v>CAHU</v>
          </cell>
          <cell r="F535">
            <v>16650399</v>
          </cell>
          <cell r="G535" t="e">
            <v>#N/A</v>
          </cell>
        </row>
        <row r="536">
          <cell r="A536" t="str">
            <v>Cama Ref. 0042 de 1.60 x 1.90</v>
          </cell>
          <cell r="B536" t="str">
            <v>MEEO</v>
          </cell>
          <cell r="C536">
            <v>823935</v>
          </cell>
          <cell r="D536">
            <v>760111</v>
          </cell>
          <cell r="E536" t="str">
            <v>CAHU</v>
          </cell>
          <cell r="F536">
            <v>16650400</v>
          </cell>
          <cell r="G536" t="e">
            <v>#N/A</v>
          </cell>
        </row>
        <row r="537">
          <cell r="A537" t="str">
            <v>Nochero Ref. 032</v>
          </cell>
          <cell r="B537" t="str">
            <v>MEEO</v>
          </cell>
          <cell r="C537">
            <v>163590</v>
          </cell>
          <cell r="D537">
            <v>150918</v>
          </cell>
          <cell r="E537" t="str">
            <v>CAHU</v>
          </cell>
          <cell r="F537">
            <v>16650401</v>
          </cell>
          <cell r="G537" t="e">
            <v>#N/A</v>
          </cell>
        </row>
        <row r="538">
          <cell r="A538" t="str">
            <v>Nochero Ref. 032</v>
          </cell>
          <cell r="B538" t="str">
            <v>MEEO</v>
          </cell>
          <cell r="C538">
            <v>163590</v>
          </cell>
          <cell r="D538">
            <v>150918</v>
          </cell>
          <cell r="E538" t="str">
            <v>CAHU</v>
          </cell>
          <cell r="F538">
            <v>16650402</v>
          </cell>
          <cell r="G538" t="e">
            <v>#N/A</v>
          </cell>
        </row>
        <row r="539">
          <cell r="A539" t="str">
            <v>Peinador Ref. 032</v>
          </cell>
          <cell r="B539" t="str">
            <v>MEEO</v>
          </cell>
          <cell r="C539">
            <v>346560</v>
          </cell>
          <cell r="D539">
            <v>319716</v>
          </cell>
          <cell r="E539" t="str">
            <v>CAHU</v>
          </cell>
          <cell r="F539">
            <v>16650403</v>
          </cell>
          <cell r="G539" t="e">
            <v>#N/A</v>
          </cell>
        </row>
        <row r="540">
          <cell r="A540" t="str">
            <v>Marco espejo Ref. 042</v>
          </cell>
          <cell r="B540" t="str">
            <v>MEEO</v>
          </cell>
          <cell r="C540">
            <v>117705</v>
          </cell>
          <cell r="D540">
            <v>108585</v>
          </cell>
          <cell r="E540" t="str">
            <v>CAHU</v>
          </cell>
          <cell r="F540">
            <v>16650404</v>
          </cell>
          <cell r="G540" t="e">
            <v>#N/A</v>
          </cell>
        </row>
        <row r="541">
          <cell r="A541" t="str">
            <v>Silla de peinador Barcelona</v>
          </cell>
          <cell r="B541" t="str">
            <v>MEEO</v>
          </cell>
          <cell r="C541">
            <v>112461</v>
          </cell>
          <cell r="D541">
            <v>103748</v>
          </cell>
          <cell r="E541" t="str">
            <v>CAHU</v>
          </cell>
          <cell r="F541">
            <v>16650405</v>
          </cell>
          <cell r="G541" t="e">
            <v>#N/A</v>
          </cell>
        </row>
        <row r="542">
          <cell r="A542" t="str">
            <v>Televisor Daewoo 20</v>
          </cell>
          <cell r="B542" t="str">
            <v>MEEO</v>
          </cell>
          <cell r="C542">
            <v>480000</v>
          </cell>
          <cell r="D542">
            <v>443134</v>
          </cell>
          <cell r="E542" t="str">
            <v>CAHU</v>
          </cell>
          <cell r="F542">
            <v>16650406</v>
          </cell>
          <cell r="G542" t="e">
            <v>#N/A</v>
          </cell>
        </row>
        <row r="543">
          <cell r="A543" t="str">
            <v>Colchón Relax ortopéd. 1 x 1.9</v>
          </cell>
          <cell r="B543" t="str">
            <v>MEEO</v>
          </cell>
          <cell r="C543">
            <v>290000</v>
          </cell>
          <cell r="D543">
            <v>267537</v>
          </cell>
          <cell r="E543" t="str">
            <v>CAHU</v>
          </cell>
          <cell r="F543">
            <v>16650407</v>
          </cell>
          <cell r="G543" t="e">
            <v>#N/A</v>
          </cell>
        </row>
        <row r="544">
          <cell r="A544" t="str">
            <v>Colchón Relax ortopéd. 1 x 1.9</v>
          </cell>
          <cell r="B544" t="str">
            <v>MEEO</v>
          </cell>
          <cell r="C544">
            <v>290000</v>
          </cell>
          <cell r="D544">
            <v>267537</v>
          </cell>
          <cell r="E544" t="str">
            <v>CAHU</v>
          </cell>
          <cell r="F544">
            <v>16650408</v>
          </cell>
          <cell r="G544" t="e">
            <v>#N/A</v>
          </cell>
        </row>
        <row r="545">
          <cell r="A545" t="str">
            <v>Colchón Relax ortopéd. 1 x 1.9</v>
          </cell>
          <cell r="B545" t="str">
            <v>MEEO</v>
          </cell>
          <cell r="C545">
            <v>290000</v>
          </cell>
          <cell r="D545">
            <v>267537</v>
          </cell>
          <cell r="E545" t="str">
            <v>CAHU</v>
          </cell>
          <cell r="F545">
            <v>16650409</v>
          </cell>
          <cell r="G545" t="e">
            <v>#N/A</v>
          </cell>
        </row>
        <row r="546">
          <cell r="A546" t="str">
            <v>Colchón Cliniflex 1.6 x 1.9 Co</v>
          </cell>
          <cell r="B546" t="str">
            <v>MEEO</v>
          </cell>
          <cell r="C546">
            <v>730000</v>
          </cell>
          <cell r="D546">
            <v>673450</v>
          </cell>
          <cell r="E546" t="str">
            <v>CAHU</v>
          </cell>
          <cell r="F546">
            <v>16650410</v>
          </cell>
          <cell r="G546" t="e">
            <v>#N/A</v>
          </cell>
        </row>
        <row r="547">
          <cell r="A547" t="str">
            <v>Nochero Ref. 006</v>
          </cell>
          <cell r="B547" t="str">
            <v>MEEO</v>
          </cell>
          <cell r="C547">
            <v>116793</v>
          </cell>
          <cell r="D547">
            <v>107743</v>
          </cell>
          <cell r="E547" t="str">
            <v>CAHU</v>
          </cell>
          <cell r="F547">
            <v>16650411</v>
          </cell>
          <cell r="G547" t="e">
            <v>#N/A</v>
          </cell>
        </row>
        <row r="548">
          <cell r="A548" t="str">
            <v>Nochero Ref. 006</v>
          </cell>
          <cell r="B548" t="str">
            <v>MEEO</v>
          </cell>
          <cell r="C548">
            <v>116793</v>
          </cell>
          <cell r="D548">
            <v>107743</v>
          </cell>
          <cell r="E548" t="str">
            <v>CAHU</v>
          </cell>
          <cell r="F548">
            <v>16650412</v>
          </cell>
          <cell r="G548" t="e">
            <v>#N/A</v>
          </cell>
        </row>
        <row r="549">
          <cell r="A549" t="str">
            <v>Nochero Ref. 006</v>
          </cell>
          <cell r="B549" t="str">
            <v>MEEO</v>
          </cell>
          <cell r="C549">
            <v>116793</v>
          </cell>
          <cell r="D549">
            <v>107743</v>
          </cell>
          <cell r="E549" t="str">
            <v>CAHU</v>
          </cell>
          <cell r="F549">
            <v>16650413</v>
          </cell>
          <cell r="G549" t="e">
            <v>#N/A</v>
          </cell>
        </row>
        <row r="550">
          <cell r="A550" t="str">
            <v>Nevera Abba de 11 pies</v>
          </cell>
          <cell r="B550" t="str">
            <v>MEEO</v>
          </cell>
          <cell r="C550">
            <v>650000</v>
          </cell>
          <cell r="D550">
            <v>608736</v>
          </cell>
          <cell r="E550" t="str">
            <v>CAHU</v>
          </cell>
          <cell r="F550">
            <v>16650414</v>
          </cell>
          <cell r="G550" t="e">
            <v>#N/A</v>
          </cell>
        </row>
        <row r="551">
          <cell r="A551" t="str">
            <v>Aire Acondicionado LG 3/4</v>
          </cell>
          <cell r="B551" t="str">
            <v>MEEO</v>
          </cell>
          <cell r="C551">
            <v>350000</v>
          </cell>
          <cell r="D551">
            <v>327780</v>
          </cell>
          <cell r="E551" t="str">
            <v>CAHU</v>
          </cell>
          <cell r="F551">
            <v>16650415</v>
          </cell>
          <cell r="G551" t="e">
            <v>#N/A</v>
          </cell>
        </row>
        <row r="552">
          <cell r="A552" t="str">
            <v>Aire Acondicionado LG LWC1232</v>
          </cell>
          <cell r="B552" t="str">
            <v>MEEO</v>
          </cell>
          <cell r="C552">
            <v>1119400</v>
          </cell>
          <cell r="D552">
            <v>1059137</v>
          </cell>
          <cell r="E552" t="str">
            <v>CAHU</v>
          </cell>
          <cell r="F552">
            <v>16650416</v>
          </cell>
          <cell r="G552" t="e">
            <v>#N/A</v>
          </cell>
        </row>
        <row r="553">
          <cell r="A553" t="str">
            <v>Aire Acondicionado LG LWC1232</v>
          </cell>
          <cell r="B553" t="str">
            <v>MEEO</v>
          </cell>
          <cell r="C553">
            <v>1119400</v>
          </cell>
          <cell r="D553">
            <v>1059137</v>
          </cell>
          <cell r="E553" t="str">
            <v>CAHU</v>
          </cell>
          <cell r="F553">
            <v>16650417</v>
          </cell>
          <cell r="G553" t="e">
            <v>#N/A</v>
          </cell>
        </row>
        <row r="554">
          <cell r="A554" t="str">
            <v>Aire acondicionado LG LWG0811A</v>
          </cell>
          <cell r="B554" t="str">
            <v>MEEO</v>
          </cell>
          <cell r="C554">
            <v>775000</v>
          </cell>
          <cell r="D554">
            <v>738458</v>
          </cell>
          <cell r="E554" t="str">
            <v>CAHU</v>
          </cell>
          <cell r="F554">
            <v>16650418</v>
          </cell>
          <cell r="G554" t="e">
            <v>#N/A</v>
          </cell>
        </row>
        <row r="555">
          <cell r="A555" t="str">
            <v>Televisor LG RP20CB20A</v>
          </cell>
          <cell r="B555" t="str">
            <v>MEEO</v>
          </cell>
          <cell r="C555">
            <v>584350</v>
          </cell>
          <cell r="D555">
            <v>556799</v>
          </cell>
          <cell r="E555" t="str">
            <v>CAHU</v>
          </cell>
          <cell r="F555">
            <v>16650419</v>
          </cell>
          <cell r="G555" t="e">
            <v>#N/A</v>
          </cell>
        </row>
        <row r="556">
          <cell r="A556" t="str">
            <v>Televisor LG RP20CB20A</v>
          </cell>
          <cell r="B556" t="str">
            <v>MEEO</v>
          </cell>
          <cell r="C556">
            <v>584350</v>
          </cell>
          <cell r="D556">
            <v>556799</v>
          </cell>
          <cell r="E556" t="str">
            <v>CAHU</v>
          </cell>
          <cell r="F556">
            <v>16650420</v>
          </cell>
          <cell r="G556" t="e">
            <v>#N/A</v>
          </cell>
        </row>
        <row r="557">
          <cell r="A557" t="str">
            <v>Televisor LG RPROCB20A</v>
          </cell>
          <cell r="B557" t="str">
            <v>MEEO</v>
          </cell>
          <cell r="C557">
            <v>584350</v>
          </cell>
          <cell r="D557">
            <v>571449</v>
          </cell>
          <cell r="E557" t="str">
            <v>CAGE</v>
          </cell>
          <cell r="F557">
            <v>16650421</v>
          </cell>
          <cell r="G557" t="e">
            <v>#N/A</v>
          </cell>
        </row>
        <row r="558">
          <cell r="A558" t="str">
            <v>Televisor LG RPROCB20A</v>
          </cell>
          <cell r="B558" t="str">
            <v>MEEO</v>
          </cell>
          <cell r="C558">
            <v>584350</v>
          </cell>
          <cell r="D558">
            <v>571449</v>
          </cell>
          <cell r="E558" t="str">
            <v>CAGE</v>
          </cell>
          <cell r="F558">
            <v>16650422</v>
          </cell>
          <cell r="G558" t="e">
            <v>#N/A</v>
          </cell>
        </row>
        <row r="559">
          <cell r="A559" t="str">
            <v>Puesto de Trabajo Interventor</v>
          </cell>
          <cell r="B559" t="str">
            <v>MEEO</v>
          </cell>
          <cell r="C559">
            <v>1711000</v>
          </cell>
          <cell r="D559">
            <v>1687531</v>
          </cell>
          <cell r="E559" t="str">
            <v>ME7AL</v>
          </cell>
          <cell r="F559">
            <v>16650423</v>
          </cell>
          <cell r="G559" t="e">
            <v>#N/A</v>
          </cell>
        </row>
        <row r="560">
          <cell r="A560" t="str">
            <v>Cama Ref: Sandy de 1.40</v>
          </cell>
          <cell r="B560" t="str">
            <v>MEEO</v>
          </cell>
          <cell r="C560">
            <v>783752</v>
          </cell>
          <cell r="D560">
            <v>778063</v>
          </cell>
          <cell r="E560" t="str">
            <v>CAGE</v>
          </cell>
          <cell r="F560">
            <v>16650424</v>
          </cell>
          <cell r="G560" t="e">
            <v>#N/A</v>
          </cell>
        </row>
        <row r="561">
          <cell r="A561" t="str">
            <v>Cama Ref: Sandy de 1.40</v>
          </cell>
          <cell r="B561" t="str">
            <v>MEEO</v>
          </cell>
          <cell r="C561">
            <v>195938</v>
          </cell>
          <cell r="D561">
            <v>194516</v>
          </cell>
          <cell r="E561" t="str">
            <v>CAGE</v>
          </cell>
          <cell r="F561">
            <v>16650425</v>
          </cell>
          <cell r="G561" t="e">
            <v>#N/A</v>
          </cell>
        </row>
        <row r="562">
          <cell r="A562" t="str">
            <v>Peinador Coqueto con Espejo</v>
          </cell>
          <cell r="B562" t="str">
            <v>MEEO</v>
          </cell>
          <cell r="C562">
            <v>533275</v>
          </cell>
          <cell r="D562">
            <v>529404</v>
          </cell>
          <cell r="E562" t="str">
            <v>CAGE</v>
          </cell>
          <cell r="F562">
            <v>16650426</v>
          </cell>
          <cell r="G562" t="e">
            <v>#N/A</v>
          </cell>
        </row>
        <row r="563">
          <cell r="A563" t="str">
            <v>Peinador Coqueto con Espejo</v>
          </cell>
          <cell r="B563" t="str">
            <v>MEEO</v>
          </cell>
          <cell r="C563">
            <v>133319</v>
          </cell>
          <cell r="D563">
            <v>132351</v>
          </cell>
          <cell r="E563" t="str">
            <v>CAGE</v>
          </cell>
          <cell r="F563">
            <v>16650427</v>
          </cell>
          <cell r="G563" t="e">
            <v>#N/A</v>
          </cell>
        </row>
        <row r="564">
          <cell r="A564" t="str">
            <v>Butaco Veronica</v>
          </cell>
          <cell r="B564" t="str">
            <v>MEEO</v>
          </cell>
          <cell r="C564">
            <v>120211</v>
          </cell>
          <cell r="D564">
            <v>119339</v>
          </cell>
          <cell r="E564" t="str">
            <v>CAGE</v>
          </cell>
          <cell r="F564">
            <v>16650428</v>
          </cell>
          <cell r="G564" t="e">
            <v>#N/A</v>
          </cell>
        </row>
        <row r="565">
          <cell r="A565" t="str">
            <v>Butaco Veronica</v>
          </cell>
          <cell r="B565" t="str">
            <v>MEEO</v>
          </cell>
          <cell r="C565">
            <v>30053</v>
          </cell>
          <cell r="D565">
            <v>29835</v>
          </cell>
          <cell r="E565" t="str">
            <v>CAGE</v>
          </cell>
          <cell r="F565">
            <v>16650429</v>
          </cell>
          <cell r="G565" t="e">
            <v>#N/A</v>
          </cell>
        </row>
        <row r="566">
          <cell r="A566" t="str">
            <v>Nochero Ref: 006</v>
          </cell>
          <cell r="B566" t="str">
            <v>MEEO</v>
          </cell>
          <cell r="C566">
            <v>221505</v>
          </cell>
          <cell r="D566">
            <v>219897</v>
          </cell>
          <cell r="E566" t="str">
            <v>CAGE</v>
          </cell>
          <cell r="F566">
            <v>16650430</v>
          </cell>
          <cell r="G566" t="e">
            <v>#N/A</v>
          </cell>
        </row>
        <row r="567">
          <cell r="A567" t="str">
            <v>Nochero Ref: 006</v>
          </cell>
          <cell r="B567" t="str">
            <v>MEEO</v>
          </cell>
          <cell r="C567">
            <v>55376</v>
          </cell>
          <cell r="D567">
            <v>54974</v>
          </cell>
          <cell r="E567" t="str">
            <v>CAGE</v>
          </cell>
          <cell r="F567">
            <v>16650431</v>
          </cell>
          <cell r="G567" t="e">
            <v>#N/A</v>
          </cell>
        </row>
        <row r="568">
          <cell r="A568" t="str">
            <v>Nochero Ref: 006</v>
          </cell>
          <cell r="B568" t="str">
            <v>MEEO</v>
          </cell>
          <cell r="C568">
            <v>221505</v>
          </cell>
          <cell r="D568">
            <v>219897</v>
          </cell>
          <cell r="E568" t="str">
            <v>CAGE</v>
          </cell>
          <cell r="F568">
            <v>16650432</v>
          </cell>
          <cell r="G568" t="e">
            <v>#N/A</v>
          </cell>
        </row>
        <row r="569">
          <cell r="A569" t="str">
            <v>Nochero Ref: 006</v>
          </cell>
          <cell r="B569" t="str">
            <v>MEEO</v>
          </cell>
          <cell r="C569">
            <v>55376</v>
          </cell>
          <cell r="D569">
            <v>54974</v>
          </cell>
          <cell r="E569" t="str">
            <v>CAGE</v>
          </cell>
          <cell r="F569">
            <v>16650433</v>
          </cell>
          <cell r="G569" t="e">
            <v>#N/A</v>
          </cell>
        </row>
        <row r="570">
          <cell r="A570" t="str">
            <v>Colchon Orto. Aurora de 1.40</v>
          </cell>
          <cell r="B570" t="str">
            <v>MEEO</v>
          </cell>
          <cell r="C570">
            <v>648623</v>
          </cell>
          <cell r="D570">
            <v>643915</v>
          </cell>
          <cell r="E570" t="str">
            <v>CAGE</v>
          </cell>
          <cell r="F570">
            <v>16650434</v>
          </cell>
          <cell r="G570" t="e">
            <v>#N/A</v>
          </cell>
        </row>
        <row r="571">
          <cell r="A571" t="str">
            <v>Colchon Orto. Aurora de 1.40</v>
          </cell>
          <cell r="B571" t="str">
            <v>MEEO</v>
          </cell>
          <cell r="C571">
            <v>162156</v>
          </cell>
          <cell r="D571">
            <v>160979</v>
          </cell>
          <cell r="E571" t="str">
            <v>CAGE</v>
          </cell>
          <cell r="F571">
            <v>16650435</v>
          </cell>
          <cell r="G571" t="e">
            <v>#N/A</v>
          </cell>
        </row>
        <row r="572">
          <cell r="A572" t="str">
            <v>División piso techo, perfil al</v>
          </cell>
          <cell r="B572" t="str">
            <v>MEEO</v>
          </cell>
          <cell r="C572">
            <v>8029056</v>
          </cell>
          <cell r="D572">
            <v>7970781</v>
          </cell>
          <cell r="E572" t="str">
            <v>ME7AC</v>
          </cell>
          <cell r="F572">
            <v>16650436</v>
          </cell>
          <cell r="G572" t="e">
            <v>#N/A</v>
          </cell>
        </row>
        <row r="573">
          <cell r="A573" t="str">
            <v>División piso techo, perfil al</v>
          </cell>
          <cell r="B573" t="str">
            <v>MEEO</v>
          </cell>
          <cell r="C573">
            <v>2007264</v>
          </cell>
          <cell r="D573">
            <v>1992695</v>
          </cell>
          <cell r="E573" t="str">
            <v>ME7AL</v>
          </cell>
          <cell r="F573">
            <v>16650437</v>
          </cell>
          <cell r="G573" t="e">
            <v>#N/A</v>
          </cell>
        </row>
        <row r="574">
          <cell r="A574" t="str">
            <v>Proliant ML 370 G3</v>
          </cell>
          <cell r="B574" t="str">
            <v>ECC</v>
          </cell>
          <cell r="C574">
            <v>9821262</v>
          </cell>
          <cell r="D574">
            <v>6305231</v>
          </cell>
          <cell r="E574" t="str">
            <v>ECM5</v>
          </cell>
          <cell r="F574">
            <v>16700002</v>
          </cell>
          <cell r="G574" t="str">
            <v>Proliant ML 370 G3</v>
          </cell>
        </row>
        <row r="575">
          <cell r="A575" t="str">
            <v>2048MB Advanced Ecc</v>
          </cell>
          <cell r="B575" t="str">
            <v>ECC</v>
          </cell>
          <cell r="C575">
            <v>5778800</v>
          </cell>
          <cell r="D575">
            <v>3709979</v>
          </cell>
          <cell r="E575" t="str">
            <v>ECM5</v>
          </cell>
          <cell r="F575">
            <v>16700003</v>
          </cell>
          <cell r="G575" t="str">
            <v>2048MB Advanced Ecc</v>
          </cell>
        </row>
        <row r="576">
          <cell r="A576" t="str">
            <v>2048MB Advanced Ecc</v>
          </cell>
          <cell r="B576" t="str">
            <v>ECC</v>
          </cell>
          <cell r="C576">
            <v>5778800</v>
          </cell>
          <cell r="D576">
            <v>3709979</v>
          </cell>
          <cell r="E576" t="str">
            <v>ECM5</v>
          </cell>
          <cell r="F576">
            <v>16700004</v>
          </cell>
          <cell r="G576" t="str">
            <v>2048MB Advanced Ecc</v>
          </cell>
        </row>
        <row r="577">
          <cell r="A577" t="str">
            <v>Disco Duro de 73 GB para servidor compaq proliant  ML570</v>
          </cell>
          <cell r="B577" t="str">
            <v>ECC</v>
          </cell>
          <cell r="C577">
            <v>2016174</v>
          </cell>
          <cell r="D577">
            <v>1294377</v>
          </cell>
          <cell r="E577" t="str">
            <v>ECM5</v>
          </cell>
          <cell r="F577">
            <v>16700005</v>
          </cell>
          <cell r="G577" t="str">
            <v>Disco Duro de 73 GB para servidor compaq proliant  ML570</v>
          </cell>
        </row>
        <row r="578">
          <cell r="A578" t="str">
            <v>Disco Duro de 73 GB para servidor compaq proliant  ML570</v>
          </cell>
          <cell r="B578" t="str">
            <v>ECC</v>
          </cell>
          <cell r="C578">
            <v>2016174</v>
          </cell>
          <cell r="D578">
            <v>1294377</v>
          </cell>
          <cell r="E578" t="str">
            <v>ECM5</v>
          </cell>
          <cell r="F578">
            <v>16700006</v>
          </cell>
          <cell r="G578" t="str">
            <v>Disco Duro de 73 GB para servidor compaq proliant  ML570</v>
          </cell>
        </row>
        <row r="579">
          <cell r="A579" t="str">
            <v>Disco Duro de 73 GB para servidor compaq proliant  ML570</v>
          </cell>
          <cell r="B579" t="str">
            <v>ECC</v>
          </cell>
          <cell r="C579">
            <v>2016174</v>
          </cell>
          <cell r="D579">
            <v>2045266</v>
          </cell>
          <cell r="E579" t="str">
            <v>ECM5</v>
          </cell>
          <cell r="F579">
            <v>16700007</v>
          </cell>
          <cell r="G579" t="str">
            <v>Disco Duro de 73 GB para servidor compaq proliant  ML570</v>
          </cell>
        </row>
        <row r="580">
          <cell r="A580" t="str">
            <v>64 Bit PCI Smart Array 532 Controller</v>
          </cell>
          <cell r="B580" t="str">
            <v>ECC</v>
          </cell>
          <cell r="C580">
            <v>2627794</v>
          </cell>
          <cell r="D580">
            <v>1687036</v>
          </cell>
          <cell r="E580" t="str">
            <v>ECM5</v>
          </cell>
          <cell r="F580">
            <v>16700008</v>
          </cell>
          <cell r="G580" t="str">
            <v>64 Bit PCI Smart Array 532 Controller</v>
          </cell>
        </row>
        <row r="581">
          <cell r="A581" t="str">
            <v>Compaq S 5500 15" Monitor</v>
          </cell>
          <cell r="B581" t="str">
            <v>ECC</v>
          </cell>
          <cell r="C581">
            <v>519215</v>
          </cell>
          <cell r="D581">
            <v>333327</v>
          </cell>
          <cell r="E581" t="str">
            <v>ECM5</v>
          </cell>
          <cell r="F581">
            <v>16700009</v>
          </cell>
          <cell r="G581" t="str">
            <v>Compaq S 5500 15" Monitor</v>
          </cell>
        </row>
        <row r="582">
          <cell r="A582" t="str">
            <v>Intel Xeon 2.4 GHZ-512 KB-Procesador Option</v>
          </cell>
          <cell r="B582" t="str">
            <v>ECC</v>
          </cell>
          <cell r="C582">
            <v>2354902</v>
          </cell>
          <cell r="D582">
            <v>1511851</v>
          </cell>
          <cell r="E582" t="str">
            <v>ECM5</v>
          </cell>
          <cell r="F582">
            <v>16700010</v>
          </cell>
          <cell r="G582" t="str">
            <v>Intel Xeon 2.4 GHZ-512 KB-Procesador Option</v>
          </cell>
        </row>
        <row r="583">
          <cell r="A583" t="str">
            <v>CPU  IBM</v>
          </cell>
          <cell r="B583" t="str">
            <v>ECC</v>
          </cell>
          <cell r="C583">
            <v>1500000</v>
          </cell>
          <cell r="D583">
            <v>1009493</v>
          </cell>
          <cell r="E583" t="str">
            <v>ECM5</v>
          </cell>
          <cell r="F583">
            <v>16700011</v>
          </cell>
          <cell r="G583" t="str">
            <v>CPU  IBM</v>
          </cell>
        </row>
        <row r="584">
          <cell r="A584" t="str">
            <v>CPU  IBM</v>
          </cell>
          <cell r="B584" t="str">
            <v>ECC</v>
          </cell>
          <cell r="C584">
            <v>1500000</v>
          </cell>
          <cell r="D584">
            <v>1009493</v>
          </cell>
          <cell r="E584" t="str">
            <v>ECM5</v>
          </cell>
          <cell r="F584">
            <v>16700012</v>
          </cell>
          <cell r="G584" t="str">
            <v>CPU  IBM</v>
          </cell>
        </row>
        <row r="585">
          <cell r="A585" t="str">
            <v>CPU  IBM</v>
          </cell>
          <cell r="B585" t="str">
            <v>ECC</v>
          </cell>
          <cell r="C585">
            <v>1500000</v>
          </cell>
          <cell r="D585">
            <v>1009493</v>
          </cell>
          <cell r="E585" t="str">
            <v>ECM5</v>
          </cell>
          <cell r="F585">
            <v>16700013</v>
          </cell>
          <cell r="G585" t="str">
            <v>CPU  IBM</v>
          </cell>
        </row>
        <row r="586">
          <cell r="A586" t="str">
            <v>CPU</v>
          </cell>
          <cell r="B586" t="str">
            <v>ECC</v>
          </cell>
          <cell r="C586">
            <v>200000</v>
          </cell>
          <cell r="D586">
            <v>134602</v>
          </cell>
          <cell r="E586" t="str">
            <v>ECM5</v>
          </cell>
          <cell r="F586">
            <v>16700014</v>
          </cell>
          <cell r="G586" t="str">
            <v>CPU</v>
          </cell>
        </row>
        <row r="587">
          <cell r="A587" t="str">
            <v>CPU</v>
          </cell>
          <cell r="B587" t="str">
            <v>ECC</v>
          </cell>
          <cell r="C587">
            <v>200000</v>
          </cell>
          <cell r="D587">
            <v>134602</v>
          </cell>
          <cell r="E587" t="str">
            <v>ECM5</v>
          </cell>
          <cell r="F587">
            <v>16700015</v>
          </cell>
          <cell r="G587" t="str">
            <v>CPU</v>
          </cell>
        </row>
        <row r="588">
          <cell r="A588" t="str">
            <v>CPU</v>
          </cell>
          <cell r="B588" t="str">
            <v>ECC</v>
          </cell>
          <cell r="C588">
            <v>200000</v>
          </cell>
          <cell r="D588">
            <v>134602</v>
          </cell>
          <cell r="E588" t="str">
            <v>ECM5</v>
          </cell>
          <cell r="F588">
            <v>16700016</v>
          </cell>
          <cell r="G588" t="str">
            <v>CPU</v>
          </cell>
        </row>
        <row r="589">
          <cell r="A589" t="str">
            <v>CPU</v>
          </cell>
          <cell r="B589" t="str">
            <v>ECC</v>
          </cell>
          <cell r="C589">
            <v>200000</v>
          </cell>
          <cell r="D589">
            <v>134602</v>
          </cell>
          <cell r="E589" t="str">
            <v>ECM5</v>
          </cell>
          <cell r="F589">
            <v>16700017</v>
          </cell>
          <cell r="G589" t="str">
            <v>CPU</v>
          </cell>
        </row>
        <row r="590">
          <cell r="A590" t="str">
            <v>CPU</v>
          </cell>
          <cell r="B590" t="str">
            <v>ECC</v>
          </cell>
          <cell r="C590">
            <v>1500000</v>
          </cell>
          <cell r="D590">
            <v>1009493</v>
          </cell>
          <cell r="E590" t="str">
            <v>ECM5</v>
          </cell>
          <cell r="F590">
            <v>16700018</v>
          </cell>
          <cell r="G590" t="str">
            <v>CPU</v>
          </cell>
        </row>
        <row r="591">
          <cell r="A591" t="str">
            <v>CPU</v>
          </cell>
          <cell r="B591" t="str">
            <v>ECC</v>
          </cell>
          <cell r="C591">
            <v>1500000</v>
          </cell>
          <cell r="D591">
            <v>1009493</v>
          </cell>
          <cell r="E591" t="str">
            <v>ECM5</v>
          </cell>
          <cell r="F591">
            <v>16700019</v>
          </cell>
          <cell r="G591" t="str">
            <v>CPU</v>
          </cell>
        </row>
        <row r="592">
          <cell r="A592" t="str">
            <v>CPU</v>
          </cell>
          <cell r="B592" t="str">
            <v>ECC</v>
          </cell>
          <cell r="C592">
            <v>1500000</v>
          </cell>
          <cell r="D592">
            <v>1009493</v>
          </cell>
          <cell r="E592" t="str">
            <v>ECM5</v>
          </cell>
          <cell r="F592">
            <v>16700020</v>
          </cell>
          <cell r="G592" t="str">
            <v>CPU</v>
          </cell>
        </row>
        <row r="593">
          <cell r="A593" t="str">
            <v>CPU</v>
          </cell>
          <cell r="B593" t="str">
            <v>ECC</v>
          </cell>
          <cell r="C593">
            <v>1500000</v>
          </cell>
          <cell r="D593">
            <v>1009493</v>
          </cell>
          <cell r="E593" t="str">
            <v>ECM5</v>
          </cell>
          <cell r="F593">
            <v>16700021</v>
          </cell>
          <cell r="G593" t="str">
            <v>CPU</v>
          </cell>
        </row>
        <row r="594">
          <cell r="A594" t="str">
            <v>CPU</v>
          </cell>
          <cell r="B594" t="str">
            <v>ECC</v>
          </cell>
          <cell r="C594">
            <v>1500000</v>
          </cell>
          <cell r="D594">
            <v>1009493</v>
          </cell>
          <cell r="E594" t="str">
            <v>ECM5</v>
          </cell>
          <cell r="F594">
            <v>16700022</v>
          </cell>
          <cell r="G594" t="str">
            <v>CPU</v>
          </cell>
        </row>
        <row r="595">
          <cell r="A595" t="str">
            <v>CPU Compaq Deskpro(DPD)</v>
          </cell>
          <cell r="B595" t="str">
            <v>ECC</v>
          </cell>
          <cell r="C595">
            <v>200000</v>
          </cell>
          <cell r="D595">
            <v>134602</v>
          </cell>
          <cell r="E595" t="str">
            <v>ECM5</v>
          </cell>
          <cell r="F595">
            <v>16700023</v>
          </cell>
          <cell r="G595" t="str">
            <v>CPU Compaq Deskpro(DPD)</v>
          </cell>
        </row>
        <row r="596">
          <cell r="A596" t="str">
            <v>CPU Compaq Deskpro(DPD)</v>
          </cell>
          <cell r="B596" t="str">
            <v>ECC</v>
          </cell>
          <cell r="C596">
            <v>350000</v>
          </cell>
          <cell r="D596">
            <v>235548</v>
          </cell>
          <cell r="E596" t="str">
            <v>ECM5</v>
          </cell>
          <cell r="F596">
            <v>16700024</v>
          </cell>
          <cell r="G596" t="str">
            <v>CPU Compaq Deskpro(DPD)</v>
          </cell>
        </row>
        <row r="597">
          <cell r="A597" t="str">
            <v>CPU Compaq Deskpro(DPD)</v>
          </cell>
          <cell r="B597" t="str">
            <v>ECC</v>
          </cell>
          <cell r="C597">
            <v>150000</v>
          </cell>
          <cell r="D597">
            <v>100952</v>
          </cell>
          <cell r="E597" t="str">
            <v>ECM5</v>
          </cell>
          <cell r="F597">
            <v>16700025</v>
          </cell>
          <cell r="G597" t="str">
            <v>CPU Compaq Deskpro(DPD)</v>
          </cell>
        </row>
        <row r="598">
          <cell r="A598" t="str">
            <v>CPU Hewlet Packard Brio(DPD)</v>
          </cell>
          <cell r="B598" t="str">
            <v>ECC</v>
          </cell>
          <cell r="C598">
            <v>350000</v>
          </cell>
          <cell r="D598">
            <v>235548</v>
          </cell>
          <cell r="E598" t="str">
            <v>ECM5</v>
          </cell>
          <cell r="F598">
            <v>16700026</v>
          </cell>
          <cell r="G598" t="str">
            <v>CPU Hewlet Packard Brio(DPD)</v>
          </cell>
        </row>
        <row r="599">
          <cell r="A599" t="str">
            <v>CPU Hewlet Packard Brio(DPD)</v>
          </cell>
          <cell r="B599" t="str">
            <v>ECC</v>
          </cell>
          <cell r="C599">
            <v>350000</v>
          </cell>
          <cell r="D599">
            <v>235548</v>
          </cell>
          <cell r="E599" t="str">
            <v>ECM5</v>
          </cell>
          <cell r="F599">
            <v>16700027</v>
          </cell>
          <cell r="G599" t="str">
            <v>CPU Hewlet Packard Brio(DPD)</v>
          </cell>
        </row>
        <row r="600">
          <cell r="A600" t="str">
            <v>CPU Hewlet Packard Brio(DPD)</v>
          </cell>
          <cell r="B600" t="str">
            <v>ECC</v>
          </cell>
          <cell r="C600">
            <v>350000</v>
          </cell>
          <cell r="D600">
            <v>235548</v>
          </cell>
          <cell r="E600" t="str">
            <v>ECM5</v>
          </cell>
          <cell r="F600">
            <v>16700028</v>
          </cell>
          <cell r="G600" t="str">
            <v>CPU Hewlet Packard Brio(DPD)</v>
          </cell>
        </row>
        <row r="601">
          <cell r="A601" t="str">
            <v>CPU Hewlet Packard M-500(DPD)</v>
          </cell>
          <cell r="B601" t="str">
            <v>ECC</v>
          </cell>
          <cell r="C601">
            <v>200000</v>
          </cell>
          <cell r="D601">
            <v>134602</v>
          </cell>
          <cell r="E601" t="str">
            <v>ECM5</v>
          </cell>
          <cell r="F601">
            <v>16700029</v>
          </cell>
          <cell r="G601" t="str">
            <v>CPU Hewlet Packard M-500(DPD)</v>
          </cell>
        </row>
        <row r="602">
          <cell r="A602" t="str">
            <v>CPU Hughes Network System</v>
          </cell>
          <cell r="B602" t="str">
            <v>ECC</v>
          </cell>
          <cell r="C602">
            <v>600000</v>
          </cell>
          <cell r="D602">
            <v>403788</v>
          </cell>
          <cell r="E602" t="str">
            <v>ECM5</v>
          </cell>
          <cell r="F602">
            <v>16700030</v>
          </cell>
          <cell r="G602" t="str">
            <v>CPU Hughes Network System</v>
          </cell>
        </row>
        <row r="603">
          <cell r="A603" t="str">
            <v>Impresora Burbuja</v>
          </cell>
          <cell r="B603" t="str">
            <v>ECC</v>
          </cell>
          <cell r="C603">
            <v>100000</v>
          </cell>
          <cell r="D603">
            <v>67307</v>
          </cell>
          <cell r="E603" t="str">
            <v>ECM5</v>
          </cell>
          <cell r="F603">
            <v>16700031</v>
          </cell>
          <cell r="G603" t="str">
            <v>Impresora Burbuja</v>
          </cell>
        </row>
        <row r="604">
          <cell r="A604" t="str">
            <v>Impresora Epson fx-1170(DPD)</v>
          </cell>
          <cell r="B604" t="str">
            <v>ECC</v>
          </cell>
          <cell r="C604">
            <v>150000</v>
          </cell>
          <cell r="D604">
            <v>100952</v>
          </cell>
          <cell r="E604" t="str">
            <v>ECM5</v>
          </cell>
          <cell r="F604">
            <v>16700032</v>
          </cell>
          <cell r="G604" t="str">
            <v>Impresora Epson fx-1170(DPD)</v>
          </cell>
        </row>
        <row r="605">
          <cell r="A605" t="str">
            <v>Impresora Laser</v>
          </cell>
          <cell r="B605" t="str">
            <v>ECC</v>
          </cell>
          <cell r="C605">
            <v>850000</v>
          </cell>
          <cell r="D605">
            <v>572045</v>
          </cell>
          <cell r="E605" t="str">
            <v>ECM5</v>
          </cell>
          <cell r="F605">
            <v>16700033</v>
          </cell>
          <cell r="G605" t="str">
            <v>Impresora Laser</v>
          </cell>
        </row>
        <row r="606">
          <cell r="A606" t="str">
            <v>Impresora Laser</v>
          </cell>
          <cell r="B606" t="str">
            <v>ECC</v>
          </cell>
          <cell r="C606">
            <v>150000</v>
          </cell>
          <cell r="D606">
            <v>100952</v>
          </cell>
          <cell r="E606" t="str">
            <v>ECM5</v>
          </cell>
          <cell r="F606">
            <v>16700034</v>
          </cell>
          <cell r="G606" t="str">
            <v>Impresora Laser</v>
          </cell>
        </row>
        <row r="607">
          <cell r="A607" t="str">
            <v>Impresora Laser 4512</v>
          </cell>
          <cell r="B607" t="str">
            <v>ECC</v>
          </cell>
          <cell r="C607">
            <v>800000</v>
          </cell>
          <cell r="D607">
            <v>538392</v>
          </cell>
          <cell r="E607" t="str">
            <v>ECM5</v>
          </cell>
          <cell r="F607">
            <v>16700035</v>
          </cell>
          <cell r="G607" t="str">
            <v>Impresora Laser 4512</v>
          </cell>
        </row>
        <row r="608">
          <cell r="A608" t="str">
            <v>Impresora Multifuncional</v>
          </cell>
          <cell r="B608" t="str">
            <v>ECC</v>
          </cell>
          <cell r="C608">
            <v>350000</v>
          </cell>
          <cell r="D608">
            <v>235548</v>
          </cell>
          <cell r="E608" t="str">
            <v>ECM5</v>
          </cell>
          <cell r="F608">
            <v>16700036</v>
          </cell>
          <cell r="G608" t="str">
            <v>Impresora Multifuncional</v>
          </cell>
        </row>
        <row r="609">
          <cell r="A609" t="str">
            <v>Impresora Multifuncional</v>
          </cell>
          <cell r="B609" t="str">
            <v>ECC</v>
          </cell>
          <cell r="C609">
            <v>350000</v>
          </cell>
          <cell r="D609">
            <v>235548</v>
          </cell>
          <cell r="E609" t="str">
            <v>ECM5</v>
          </cell>
          <cell r="F609">
            <v>16700037</v>
          </cell>
          <cell r="G609" t="str">
            <v>Impresora Multifuncional</v>
          </cell>
        </row>
        <row r="610">
          <cell r="A610" t="str">
            <v>Impresora Multifuncional</v>
          </cell>
          <cell r="B610" t="str">
            <v>ECC</v>
          </cell>
          <cell r="C610">
            <v>350000</v>
          </cell>
          <cell r="D610">
            <v>235548</v>
          </cell>
          <cell r="E610" t="str">
            <v>ECM5</v>
          </cell>
          <cell r="F610">
            <v>16700038</v>
          </cell>
          <cell r="G610" t="str">
            <v>Impresora Multifuncional</v>
          </cell>
        </row>
        <row r="611">
          <cell r="A611" t="str">
            <v>Impresora-Fotocpiadora Tarjeta de red para  Xerox 4512(DPD)</v>
          </cell>
          <cell r="B611" t="str">
            <v>ECC</v>
          </cell>
          <cell r="C611">
            <v>700000</v>
          </cell>
          <cell r="D611">
            <v>471101</v>
          </cell>
          <cell r="E611" t="str">
            <v>ECM5</v>
          </cell>
          <cell r="F611">
            <v>16700039</v>
          </cell>
          <cell r="G611" t="str">
            <v>Impresora-Fotocpiadora Tarjeta de red para  Xerox 4512(DPD)</v>
          </cell>
        </row>
        <row r="612">
          <cell r="A612" t="str">
            <v>Lector Cheques</v>
          </cell>
          <cell r="B612" t="str">
            <v>ECC</v>
          </cell>
          <cell r="C612">
            <v>30000</v>
          </cell>
          <cell r="D612">
            <v>20185</v>
          </cell>
          <cell r="E612" t="str">
            <v>ECM5</v>
          </cell>
          <cell r="F612">
            <v>16700040</v>
          </cell>
          <cell r="G612" t="str">
            <v>Lector Cheques</v>
          </cell>
        </row>
        <row r="613">
          <cell r="A613" t="str">
            <v>Lector Cheques</v>
          </cell>
          <cell r="B613" t="str">
            <v>ECC</v>
          </cell>
          <cell r="C613">
            <v>30000</v>
          </cell>
          <cell r="D613">
            <v>20185</v>
          </cell>
          <cell r="E613" t="str">
            <v>ECM5</v>
          </cell>
          <cell r="F613">
            <v>16700041</v>
          </cell>
          <cell r="G613" t="str">
            <v>Lector Cheques</v>
          </cell>
        </row>
        <row r="614">
          <cell r="A614" t="str">
            <v>Lector Cheques</v>
          </cell>
          <cell r="B614" t="str">
            <v>ECC</v>
          </cell>
          <cell r="C614">
            <v>30000</v>
          </cell>
          <cell r="D614">
            <v>20185</v>
          </cell>
          <cell r="E614" t="str">
            <v>ECM5</v>
          </cell>
          <cell r="F614">
            <v>16700042</v>
          </cell>
          <cell r="G614" t="str">
            <v>Lector Cheques</v>
          </cell>
        </row>
        <row r="615">
          <cell r="A615" t="str">
            <v>Lector Cheques</v>
          </cell>
          <cell r="B615" t="str">
            <v>ECC</v>
          </cell>
          <cell r="C615">
            <v>30000</v>
          </cell>
          <cell r="D615">
            <v>20185</v>
          </cell>
          <cell r="E615" t="str">
            <v>ECM5</v>
          </cell>
          <cell r="F615">
            <v>16700043</v>
          </cell>
          <cell r="G615" t="str">
            <v>Lector Cheques</v>
          </cell>
        </row>
        <row r="616">
          <cell r="A616" t="str">
            <v>Lector Cheques</v>
          </cell>
          <cell r="B616" t="str">
            <v>ECC</v>
          </cell>
          <cell r="C616">
            <v>30000</v>
          </cell>
          <cell r="D616">
            <v>20185</v>
          </cell>
          <cell r="E616" t="str">
            <v>ECM5</v>
          </cell>
          <cell r="F616">
            <v>16700044</v>
          </cell>
          <cell r="G616" t="str">
            <v>Lector Cheques</v>
          </cell>
        </row>
        <row r="617">
          <cell r="A617" t="str">
            <v>Lector Cheques</v>
          </cell>
          <cell r="B617" t="str">
            <v>ECC</v>
          </cell>
          <cell r="C617">
            <v>30000</v>
          </cell>
          <cell r="D617">
            <v>20185</v>
          </cell>
          <cell r="E617" t="str">
            <v>ECM5</v>
          </cell>
          <cell r="F617">
            <v>16700045</v>
          </cell>
          <cell r="G617" t="str">
            <v>Lector Cheques</v>
          </cell>
        </row>
        <row r="618">
          <cell r="A618" t="str">
            <v>Lector Cheques</v>
          </cell>
          <cell r="B618" t="str">
            <v>ECC</v>
          </cell>
          <cell r="C618">
            <v>30000</v>
          </cell>
          <cell r="D618">
            <v>20185</v>
          </cell>
          <cell r="E618" t="str">
            <v>ECM5</v>
          </cell>
          <cell r="F618">
            <v>16700046</v>
          </cell>
          <cell r="G618" t="str">
            <v>Lector Cheques</v>
          </cell>
        </row>
        <row r="619">
          <cell r="A619" t="str">
            <v>Lector Cheques</v>
          </cell>
          <cell r="B619" t="str">
            <v>ECC</v>
          </cell>
          <cell r="C619">
            <v>30000</v>
          </cell>
          <cell r="D619">
            <v>20185</v>
          </cell>
          <cell r="E619" t="str">
            <v>ECM5</v>
          </cell>
          <cell r="F619">
            <v>16700047</v>
          </cell>
          <cell r="G619" t="str">
            <v>Lector Cheques</v>
          </cell>
        </row>
        <row r="620">
          <cell r="A620" t="str">
            <v>Lector Cheques</v>
          </cell>
          <cell r="B620" t="str">
            <v>ECC</v>
          </cell>
          <cell r="C620">
            <v>30000</v>
          </cell>
          <cell r="D620">
            <v>20185</v>
          </cell>
          <cell r="E620" t="str">
            <v>ECM5</v>
          </cell>
          <cell r="F620">
            <v>16700048</v>
          </cell>
          <cell r="G620" t="str">
            <v>Lector Cheques</v>
          </cell>
        </row>
        <row r="621">
          <cell r="A621" t="str">
            <v>Lector Cheques</v>
          </cell>
          <cell r="B621" t="str">
            <v>ECC</v>
          </cell>
          <cell r="C621">
            <v>30000</v>
          </cell>
          <cell r="D621">
            <v>20185</v>
          </cell>
          <cell r="E621" t="str">
            <v>ECM5</v>
          </cell>
          <cell r="F621">
            <v>16700049</v>
          </cell>
          <cell r="G621" t="str">
            <v>Lector Cheques</v>
          </cell>
        </row>
        <row r="622">
          <cell r="A622" t="str">
            <v>Lector Cheques</v>
          </cell>
          <cell r="B622" t="str">
            <v>ECC</v>
          </cell>
          <cell r="C622">
            <v>30000</v>
          </cell>
          <cell r="D622">
            <v>20185</v>
          </cell>
          <cell r="E622" t="str">
            <v>ECM5</v>
          </cell>
          <cell r="F622">
            <v>16700050</v>
          </cell>
          <cell r="G622" t="str">
            <v>Lector Cheques</v>
          </cell>
        </row>
        <row r="623">
          <cell r="A623" t="str">
            <v>Lector Cheques</v>
          </cell>
          <cell r="B623" t="str">
            <v>ECC</v>
          </cell>
          <cell r="C623">
            <v>30000</v>
          </cell>
          <cell r="D623">
            <v>20185</v>
          </cell>
          <cell r="E623" t="str">
            <v>ECM5</v>
          </cell>
          <cell r="F623">
            <v>16700051</v>
          </cell>
          <cell r="G623" t="str">
            <v>Lector Cheques</v>
          </cell>
        </row>
        <row r="624">
          <cell r="A624" t="str">
            <v>Lector Cheques</v>
          </cell>
          <cell r="B624" t="str">
            <v>ECC</v>
          </cell>
          <cell r="C624">
            <v>30000</v>
          </cell>
          <cell r="D624">
            <v>20185</v>
          </cell>
          <cell r="E624" t="str">
            <v>ECM5</v>
          </cell>
          <cell r="F624">
            <v>16700052</v>
          </cell>
          <cell r="G624" t="str">
            <v>Lector Cheques</v>
          </cell>
        </row>
        <row r="625">
          <cell r="A625" t="str">
            <v>Lector Barras</v>
          </cell>
          <cell r="B625" t="str">
            <v>ECC</v>
          </cell>
          <cell r="C625">
            <v>30000</v>
          </cell>
          <cell r="D625">
            <v>20185</v>
          </cell>
          <cell r="E625" t="str">
            <v>ECM5</v>
          </cell>
          <cell r="F625">
            <v>16700053</v>
          </cell>
          <cell r="G625" t="str">
            <v>Lector Barras</v>
          </cell>
        </row>
        <row r="626">
          <cell r="A626" t="str">
            <v>Lector Barras</v>
          </cell>
          <cell r="B626" t="str">
            <v>ECC</v>
          </cell>
          <cell r="C626">
            <v>30000</v>
          </cell>
          <cell r="D626">
            <v>20185</v>
          </cell>
          <cell r="E626" t="str">
            <v>ECM5</v>
          </cell>
          <cell r="F626">
            <v>16700054</v>
          </cell>
          <cell r="G626" t="str">
            <v>Lector Barras</v>
          </cell>
        </row>
        <row r="627">
          <cell r="A627" t="str">
            <v>Lector Barras</v>
          </cell>
          <cell r="B627" t="str">
            <v>ECC</v>
          </cell>
          <cell r="C627">
            <v>30000</v>
          </cell>
          <cell r="D627">
            <v>20185</v>
          </cell>
          <cell r="E627" t="str">
            <v>ECM5</v>
          </cell>
          <cell r="F627">
            <v>16700055</v>
          </cell>
          <cell r="G627" t="str">
            <v>Lector Barras</v>
          </cell>
        </row>
        <row r="628">
          <cell r="A628" t="str">
            <v>Lector Barras</v>
          </cell>
          <cell r="B628" t="str">
            <v>ECC</v>
          </cell>
          <cell r="C628">
            <v>30000</v>
          </cell>
          <cell r="D628">
            <v>20185</v>
          </cell>
          <cell r="E628" t="str">
            <v>ECM5</v>
          </cell>
          <cell r="F628">
            <v>16700056</v>
          </cell>
          <cell r="G628" t="str">
            <v>Lector Barras</v>
          </cell>
        </row>
        <row r="629">
          <cell r="A629" t="str">
            <v>Lector Barras</v>
          </cell>
          <cell r="B629" t="str">
            <v>ECC</v>
          </cell>
          <cell r="C629">
            <v>30000</v>
          </cell>
          <cell r="D629">
            <v>20185</v>
          </cell>
          <cell r="E629" t="str">
            <v>ECM5</v>
          </cell>
          <cell r="F629">
            <v>16700057</v>
          </cell>
          <cell r="G629" t="str">
            <v>Lector Barras</v>
          </cell>
        </row>
        <row r="630">
          <cell r="A630" t="str">
            <v>Microfilmadora Desktop 3(DPD)</v>
          </cell>
          <cell r="B630" t="str">
            <v>ECC</v>
          </cell>
          <cell r="C630">
            <v>1500000</v>
          </cell>
          <cell r="D630">
            <v>1009493</v>
          </cell>
          <cell r="E630" t="str">
            <v>ECM5</v>
          </cell>
          <cell r="F630">
            <v>16700058</v>
          </cell>
          <cell r="G630" t="str">
            <v>Microfilmadora Desktop 3(DPD)</v>
          </cell>
        </row>
        <row r="631">
          <cell r="A631" t="str">
            <v>Modem</v>
          </cell>
          <cell r="B631" t="str">
            <v>ECC</v>
          </cell>
          <cell r="C631">
            <v>100000</v>
          </cell>
          <cell r="D631">
            <v>67307</v>
          </cell>
          <cell r="E631" t="str">
            <v>ECM5</v>
          </cell>
          <cell r="F631">
            <v>16700059</v>
          </cell>
          <cell r="G631" t="str">
            <v>Modem</v>
          </cell>
        </row>
        <row r="632">
          <cell r="A632" t="str">
            <v>Monitor</v>
          </cell>
          <cell r="B632" t="str">
            <v>ECC</v>
          </cell>
          <cell r="C632">
            <v>150000</v>
          </cell>
          <cell r="D632">
            <v>100952</v>
          </cell>
          <cell r="E632" t="str">
            <v>ECM5</v>
          </cell>
          <cell r="F632">
            <v>16700060</v>
          </cell>
          <cell r="G632" t="str">
            <v>Monitor</v>
          </cell>
        </row>
        <row r="633">
          <cell r="A633" t="str">
            <v>Monitor</v>
          </cell>
          <cell r="B633" t="str">
            <v>ECC</v>
          </cell>
          <cell r="C633">
            <v>150000</v>
          </cell>
          <cell r="D633">
            <v>100952</v>
          </cell>
          <cell r="E633" t="str">
            <v>ECM5</v>
          </cell>
          <cell r="F633">
            <v>16700061</v>
          </cell>
          <cell r="G633" t="str">
            <v>Monitor</v>
          </cell>
        </row>
        <row r="634">
          <cell r="A634" t="str">
            <v>Monitor</v>
          </cell>
          <cell r="B634" t="str">
            <v>ECC</v>
          </cell>
          <cell r="C634">
            <v>150000</v>
          </cell>
          <cell r="D634">
            <v>100952</v>
          </cell>
          <cell r="E634" t="str">
            <v>ECM5</v>
          </cell>
          <cell r="F634">
            <v>16700062</v>
          </cell>
          <cell r="G634" t="str">
            <v>Monitor</v>
          </cell>
        </row>
        <row r="635">
          <cell r="A635" t="str">
            <v>Monitor</v>
          </cell>
          <cell r="B635" t="str">
            <v>ECC</v>
          </cell>
          <cell r="C635">
            <v>150000</v>
          </cell>
          <cell r="D635">
            <v>100952</v>
          </cell>
          <cell r="E635" t="str">
            <v>ECM5</v>
          </cell>
          <cell r="F635">
            <v>16700063</v>
          </cell>
          <cell r="G635" t="str">
            <v>Monitor</v>
          </cell>
        </row>
        <row r="636">
          <cell r="A636" t="str">
            <v>Monitor</v>
          </cell>
          <cell r="B636" t="str">
            <v>ECC</v>
          </cell>
          <cell r="C636">
            <v>150000</v>
          </cell>
          <cell r="D636">
            <v>100952</v>
          </cell>
          <cell r="E636" t="str">
            <v>ECM5</v>
          </cell>
          <cell r="F636">
            <v>16700064</v>
          </cell>
          <cell r="G636" t="str">
            <v>Monitor</v>
          </cell>
        </row>
        <row r="637">
          <cell r="A637" t="str">
            <v>Monitor</v>
          </cell>
          <cell r="B637" t="str">
            <v>ECC</v>
          </cell>
          <cell r="C637">
            <v>200000</v>
          </cell>
          <cell r="D637">
            <v>134602</v>
          </cell>
          <cell r="E637" t="str">
            <v>ECM5</v>
          </cell>
          <cell r="F637">
            <v>16700065</v>
          </cell>
          <cell r="G637" t="str">
            <v>Monitor</v>
          </cell>
        </row>
        <row r="638">
          <cell r="A638" t="str">
            <v>Monitor</v>
          </cell>
          <cell r="B638" t="str">
            <v>ECC</v>
          </cell>
          <cell r="C638">
            <v>200000</v>
          </cell>
          <cell r="D638">
            <v>134602</v>
          </cell>
          <cell r="E638" t="str">
            <v>ECM5</v>
          </cell>
          <cell r="F638">
            <v>16700066</v>
          </cell>
          <cell r="G638" t="str">
            <v>Monitor</v>
          </cell>
        </row>
        <row r="639">
          <cell r="A639" t="str">
            <v>Monitor</v>
          </cell>
          <cell r="B639" t="str">
            <v>ECC</v>
          </cell>
          <cell r="C639">
            <v>200000</v>
          </cell>
          <cell r="D639">
            <v>134602</v>
          </cell>
          <cell r="E639" t="str">
            <v>ECM5</v>
          </cell>
          <cell r="F639">
            <v>16700067</v>
          </cell>
          <cell r="G639" t="str">
            <v>Monitor</v>
          </cell>
        </row>
        <row r="640">
          <cell r="A640" t="str">
            <v>Monitor</v>
          </cell>
          <cell r="B640" t="str">
            <v>ECC</v>
          </cell>
          <cell r="C640">
            <v>200000</v>
          </cell>
          <cell r="D640">
            <v>134602</v>
          </cell>
          <cell r="E640" t="str">
            <v>ECM5</v>
          </cell>
          <cell r="F640">
            <v>16700068</v>
          </cell>
          <cell r="G640" t="str">
            <v>Monitor</v>
          </cell>
        </row>
        <row r="641">
          <cell r="A641" t="str">
            <v>Monitor</v>
          </cell>
          <cell r="B641" t="str">
            <v>ECC</v>
          </cell>
          <cell r="C641">
            <v>200000</v>
          </cell>
          <cell r="D641">
            <v>134602</v>
          </cell>
          <cell r="E641" t="str">
            <v>ECM5</v>
          </cell>
          <cell r="F641">
            <v>16700069</v>
          </cell>
          <cell r="G641" t="str">
            <v>Monitor</v>
          </cell>
        </row>
        <row r="642">
          <cell r="A642" t="str">
            <v>Monitor</v>
          </cell>
          <cell r="B642" t="str">
            <v>ECC</v>
          </cell>
          <cell r="C642">
            <v>200000</v>
          </cell>
          <cell r="D642">
            <v>134602</v>
          </cell>
          <cell r="E642" t="str">
            <v>ECM5</v>
          </cell>
          <cell r="F642">
            <v>16700070</v>
          </cell>
          <cell r="G642" t="str">
            <v>Monitor</v>
          </cell>
        </row>
        <row r="643">
          <cell r="A643" t="str">
            <v>Monitor</v>
          </cell>
          <cell r="B643" t="str">
            <v>ECC</v>
          </cell>
          <cell r="C643">
            <v>200000</v>
          </cell>
          <cell r="D643">
            <v>134602</v>
          </cell>
          <cell r="E643" t="str">
            <v>ECM5</v>
          </cell>
          <cell r="F643">
            <v>16700071</v>
          </cell>
          <cell r="G643" t="str">
            <v>Monitor</v>
          </cell>
        </row>
        <row r="644">
          <cell r="A644" t="str">
            <v>Monitor</v>
          </cell>
          <cell r="B644" t="str">
            <v>ECC</v>
          </cell>
          <cell r="C644">
            <v>200000</v>
          </cell>
          <cell r="D644">
            <v>134602</v>
          </cell>
          <cell r="E644" t="str">
            <v>ECM5</v>
          </cell>
          <cell r="F644">
            <v>16700072</v>
          </cell>
          <cell r="G644" t="str">
            <v>Monitor</v>
          </cell>
        </row>
        <row r="645">
          <cell r="A645" t="str">
            <v>Monitor Compaq 140(DPD)</v>
          </cell>
          <cell r="B645" t="str">
            <v>ECC</v>
          </cell>
          <cell r="C645">
            <v>150000</v>
          </cell>
          <cell r="D645">
            <v>100952</v>
          </cell>
          <cell r="E645" t="str">
            <v>ECM5</v>
          </cell>
          <cell r="F645">
            <v>16700073</v>
          </cell>
          <cell r="G645" t="str">
            <v>Monitor Compaq 140(DPD)</v>
          </cell>
        </row>
        <row r="646">
          <cell r="A646" t="str">
            <v>Monitor Compaq 140(DPD)</v>
          </cell>
          <cell r="B646" t="str">
            <v>ECC</v>
          </cell>
          <cell r="C646">
            <v>150000</v>
          </cell>
          <cell r="D646">
            <v>100952</v>
          </cell>
          <cell r="E646" t="str">
            <v>ECM5</v>
          </cell>
          <cell r="F646">
            <v>16700074</v>
          </cell>
          <cell r="G646" t="str">
            <v>Monitor Compaq 140(DPD)</v>
          </cell>
        </row>
        <row r="647">
          <cell r="A647" t="str">
            <v>Monitor Compaq V-50(DPD)</v>
          </cell>
          <cell r="B647" t="str">
            <v>ECC</v>
          </cell>
          <cell r="C647">
            <v>150000</v>
          </cell>
          <cell r="D647">
            <v>100952</v>
          </cell>
          <cell r="E647" t="str">
            <v>ECM5</v>
          </cell>
          <cell r="F647">
            <v>16700075</v>
          </cell>
          <cell r="G647" t="str">
            <v>Monitor Compaq V-50(DPD)</v>
          </cell>
        </row>
        <row r="648">
          <cell r="A648" t="str">
            <v>Monitor Hewlet Packard m-500(DPD)</v>
          </cell>
          <cell r="B648" t="str">
            <v>ECC</v>
          </cell>
          <cell r="C648">
            <v>150000</v>
          </cell>
          <cell r="D648">
            <v>100952</v>
          </cell>
          <cell r="E648" t="str">
            <v>ECM5</v>
          </cell>
          <cell r="F648">
            <v>16700076</v>
          </cell>
          <cell r="G648" t="str">
            <v>Monitor Hewlet Packard m-500(DPD)</v>
          </cell>
        </row>
        <row r="649">
          <cell r="A649" t="str">
            <v>Monitor Hewlet Packard m-500(DPD)</v>
          </cell>
          <cell r="B649" t="str">
            <v>ECC</v>
          </cell>
          <cell r="C649">
            <v>150000</v>
          </cell>
          <cell r="D649">
            <v>100952</v>
          </cell>
          <cell r="E649" t="str">
            <v>ECM5</v>
          </cell>
          <cell r="F649">
            <v>16700077</v>
          </cell>
          <cell r="G649" t="str">
            <v>Monitor Hewlet Packard m-500(DPD)</v>
          </cell>
        </row>
        <row r="650">
          <cell r="A650" t="str">
            <v>Monitor Hewlet Packard m-500(DPD)</v>
          </cell>
          <cell r="B650" t="str">
            <v>ECC</v>
          </cell>
          <cell r="C650">
            <v>150000</v>
          </cell>
          <cell r="D650">
            <v>100952</v>
          </cell>
          <cell r="E650" t="str">
            <v>ECM5</v>
          </cell>
          <cell r="F650">
            <v>16700078</v>
          </cell>
          <cell r="G650" t="str">
            <v>Monitor Hewlet Packard m-500(DPD)</v>
          </cell>
        </row>
        <row r="651">
          <cell r="A651" t="str">
            <v>Monitor Hewlet Packard m-500(DPD)</v>
          </cell>
          <cell r="B651" t="str">
            <v>ECC</v>
          </cell>
          <cell r="C651">
            <v>15000</v>
          </cell>
          <cell r="D651">
            <v>10095</v>
          </cell>
          <cell r="E651" t="str">
            <v>ECM5</v>
          </cell>
          <cell r="F651">
            <v>16700079</v>
          </cell>
          <cell r="G651" t="str">
            <v>Monitor Hewlet Packard m-500(DPD)</v>
          </cell>
        </row>
        <row r="652">
          <cell r="A652" t="str">
            <v>Monitor IBM G-42(DPD)</v>
          </cell>
          <cell r="B652" t="str">
            <v>ECC</v>
          </cell>
          <cell r="C652">
            <v>150000</v>
          </cell>
          <cell r="D652">
            <v>100952</v>
          </cell>
          <cell r="E652" t="str">
            <v>ECM5</v>
          </cell>
          <cell r="F652">
            <v>16700080</v>
          </cell>
          <cell r="G652" t="str">
            <v>Monitor IBM G-42(DPD)</v>
          </cell>
        </row>
        <row r="653">
          <cell r="A653" t="str">
            <v>Pind-Pad</v>
          </cell>
          <cell r="B653" t="str">
            <v>ECC</v>
          </cell>
          <cell r="C653">
            <v>30000</v>
          </cell>
          <cell r="D653">
            <v>20185</v>
          </cell>
          <cell r="E653" t="str">
            <v>ECM5</v>
          </cell>
          <cell r="F653">
            <v>16700081</v>
          </cell>
          <cell r="G653" t="str">
            <v>Pind-Pad</v>
          </cell>
        </row>
        <row r="654">
          <cell r="A654" t="str">
            <v>Pind-Pad</v>
          </cell>
          <cell r="B654" t="str">
            <v>ECC</v>
          </cell>
          <cell r="C654">
            <v>30000</v>
          </cell>
          <cell r="D654">
            <v>20185</v>
          </cell>
          <cell r="E654" t="str">
            <v>ECM5</v>
          </cell>
          <cell r="F654">
            <v>16700082</v>
          </cell>
          <cell r="G654" t="str">
            <v>Pind-Pad</v>
          </cell>
        </row>
        <row r="655">
          <cell r="A655" t="str">
            <v>Pind-Pad</v>
          </cell>
          <cell r="B655" t="str">
            <v>ECC</v>
          </cell>
          <cell r="C655">
            <v>30000</v>
          </cell>
          <cell r="D655">
            <v>20185</v>
          </cell>
          <cell r="E655" t="str">
            <v>ECM5</v>
          </cell>
          <cell r="F655">
            <v>16700083</v>
          </cell>
          <cell r="G655" t="str">
            <v>Pind-Pad</v>
          </cell>
        </row>
        <row r="656">
          <cell r="A656" t="str">
            <v>Pind-Pad</v>
          </cell>
          <cell r="B656" t="str">
            <v>ECC</v>
          </cell>
          <cell r="C656">
            <v>30000</v>
          </cell>
          <cell r="D656">
            <v>20185</v>
          </cell>
          <cell r="E656" t="str">
            <v>ECM5</v>
          </cell>
          <cell r="F656">
            <v>16700084</v>
          </cell>
          <cell r="G656" t="str">
            <v>Pind-Pad</v>
          </cell>
        </row>
        <row r="657">
          <cell r="A657" t="str">
            <v>Pind-Pad</v>
          </cell>
          <cell r="B657" t="str">
            <v>ECC</v>
          </cell>
          <cell r="C657">
            <v>30000</v>
          </cell>
          <cell r="D657">
            <v>20185</v>
          </cell>
          <cell r="E657" t="str">
            <v>ECM5</v>
          </cell>
          <cell r="F657">
            <v>16700085</v>
          </cell>
          <cell r="G657" t="str">
            <v>Pind-Pad</v>
          </cell>
        </row>
        <row r="658">
          <cell r="A658" t="str">
            <v>Pind-Pad</v>
          </cell>
          <cell r="B658" t="str">
            <v>ECC</v>
          </cell>
          <cell r="C658">
            <v>30000</v>
          </cell>
          <cell r="D658">
            <v>20185</v>
          </cell>
          <cell r="E658" t="str">
            <v>ECM5</v>
          </cell>
          <cell r="F658">
            <v>16700086</v>
          </cell>
          <cell r="G658" t="str">
            <v>Pind-Pad</v>
          </cell>
        </row>
        <row r="659">
          <cell r="A659" t="str">
            <v>Servidor</v>
          </cell>
          <cell r="B659" t="str">
            <v>ECC</v>
          </cell>
          <cell r="C659">
            <v>1000000</v>
          </cell>
          <cell r="D659">
            <v>673002</v>
          </cell>
          <cell r="E659" t="str">
            <v>ECM5</v>
          </cell>
          <cell r="F659">
            <v>16700087</v>
          </cell>
          <cell r="G659" t="str">
            <v>Servidor</v>
          </cell>
        </row>
        <row r="660">
          <cell r="A660" t="str">
            <v>Servidor IBM Netfinity-5000 (DPD)</v>
          </cell>
          <cell r="B660" t="str">
            <v>ECC</v>
          </cell>
          <cell r="C660">
            <v>2000000</v>
          </cell>
          <cell r="D660">
            <v>1345987</v>
          </cell>
          <cell r="E660" t="str">
            <v>ECM5</v>
          </cell>
          <cell r="F660">
            <v>16700088</v>
          </cell>
          <cell r="G660" t="str">
            <v>Servidor IBM Netfinity-5000 (DPD)</v>
          </cell>
        </row>
        <row r="661">
          <cell r="A661" t="str">
            <v>UPS</v>
          </cell>
          <cell r="B661" t="str">
            <v>ECC</v>
          </cell>
          <cell r="C661">
            <v>1000000</v>
          </cell>
          <cell r="D661">
            <v>673002</v>
          </cell>
          <cell r="E661" t="str">
            <v>ECM5</v>
          </cell>
          <cell r="F661">
            <v>16700089</v>
          </cell>
          <cell r="G661" t="str">
            <v>UPS</v>
          </cell>
        </row>
        <row r="662">
          <cell r="A662" t="str">
            <v>UPS</v>
          </cell>
          <cell r="B662" t="str">
            <v>ECC</v>
          </cell>
          <cell r="C662">
            <v>1000000</v>
          </cell>
          <cell r="D662">
            <v>673002</v>
          </cell>
          <cell r="E662" t="str">
            <v>ECM5</v>
          </cell>
          <cell r="F662">
            <v>16700090</v>
          </cell>
          <cell r="G662" t="str">
            <v>UPS</v>
          </cell>
        </row>
        <row r="663">
          <cell r="A663" t="str">
            <v>UPS</v>
          </cell>
          <cell r="B663" t="str">
            <v>ECC</v>
          </cell>
          <cell r="C663">
            <v>1000000</v>
          </cell>
          <cell r="D663">
            <v>673002</v>
          </cell>
          <cell r="E663" t="str">
            <v>ECM5</v>
          </cell>
          <cell r="F663">
            <v>16700091</v>
          </cell>
          <cell r="G663" t="str">
            <v>UPS</v>
          </cell>
        </row>
        <row r="664">
          <cell r="A664" t="str">
            <v>UPS</v>
          </cell>
          <cell r="B664" t="str">
            <v>ECC</v>
          </cell>
          <cell r="C664">
            <v>1000000</v>
          </cell>
          <cell r="D664">
            <v>673002</v>
          </cell>
          <cell r="E664" t="str">
            <v>ECM5</v>
          </cell>
          <cell r="F664">
            <v>16700092</v>
          </cell>
          <cell r="G664" t="str">
            <v>UPS</v>
          </cell>
        </row>
        <row r="665">
          <cell r="A665" t="str">
            <v>UPS</v>
          </cell>
          <cell r="B665" t="str">
            <v>ECC</v>
          </cell>
          <cell r="C665">
            <v>1000000</v>
          </cell>
          <cell r="D665">
            <v>673002</v>
          </cell>
          <cell r="E665" t="str">
            <v>ECM5</v>
          </cell>
          <cell r="F665">
            <v>16700093</v>
          </cell>
          <cell r="G665" t="str">
            <v>UPS</v>
          </cell>
        </row>
        <row r="666">
          <cell r="A666" t="str">
            <v>UPS MGE UPS Systeem</v>
          </cell>
          <cell r="B666" t="str">
            <v>ECC</v>
          </cell>
          <cell r="C666">
            <v>800000</v>
          </cell>
          <cell r="D666">
            <v>538392</v>
          </cell>
          <cell r="E666" t="str">
            <v>ECM5</v>
          </cell>
          <cell r="F666">
            <v>16700094</v>
          </cell>
          <cell r="G666" t="str">
            <v>UPS MGE UPS Systeem</v>
          </cell>
        </row>
        <row r="667">
          <cell r="A667" t="str">
            <v>HUB</v>
          </cell>
          <cell r="B667" t="str">
            <v>ECC</v>
          </cell>
          <cell r="C667">
            <v>300000</v>
          </cell>
          <cell r="D667">
            <v>201899</v>
          </cell>
          <cell r="E667" t="str">
            <v>ECM5</v>
          </cell>
          <cell r="F667">
            <v>16700095</v>
          </cell>
          <cell r="G667" t="str">
            <v>HUB</v>
          </cell>
        </row>
        <row r="668">
          <cell r="A668" t="str">
            <v>HUB</v>
          </cell>
          <cell r="B668" t="str">
            <v>ECC</v>
          </cell>
          <cell r="C668">
            <v>300000</v>
          </cell>
          <cell r="D668">
            <v>201899</v>
          </cell>
          <cell r="E668" t="str">
            <v>ECM5</v>
          </cell>
          <cell r="F668">
            <v>16700096</v>
          </cell>
          <cell r="G668" t="str">
            <v>HUB</v>
          </cell>
        </row>
        <row r="669">
          <cell r="A669" t="str">
            <v>Ipaq Pocket PC</v>
          </cell>
          <cell r="B669" t="str">
            <v>ECC</v>
          </cell>
          <cell r="C669">
            <v>1181612</v>
          </cell>
          <cell r="D669">
            <v>732091</v>
          </cell>
          <cell r="E669" t="str">
            <v>ECM5</v>
          </cell>
          <cell r="F669">
            <v>16700097</v>
          </cell>
          <cell r="G669" t="str">
            <v>Ipaq Pocket PC</v>
          </cell>
        </row>
        <row r="670">
          <cell r="A670" t="str">
            <v>Memoria de 64MB para Toshiba Satelite 2540 CDS</v>
          </cell>
          <cell r="B670" t="str">
            <v>ECC</v>
          </cell>
          <cell r="C670">
            <v>136836</v>
          </cell>
          <cell r="D670">
            <v>84781</v>
          </cell>
          <cell r="E670" t="str">
            <v>ECM5</v>
          </cell>
          <cell r="F670">
            <v>16700098</v>
          </cell>
          <cell r="G670" t="str">
            <v>Memoria de 64MB para Toshiba Satelite 2540 CDS</v>
          </cell>
        </row>
        <row r="671">
          <cell r="A671" t="str">
            <v>UPS Tripplite Smart DataCenter 5000 VA (S/N: 00147-50001,00149-50077)</v>
          </cell>
          <cell r="B671" t="str">
            <v>ECC</v>
          </cell>
          <cell r="C671">
            <v>12078723</v>
          </cell>
          <cell r="D671">
            <v>7076583</v>
          </cell>
          <cell r="E671" t="str">
            <v>ECM5</v>
          </cell>
          <cell r="F671">
            <v>16700099</v>
          </cell>
          <cell r="G671" t="str">
            <v>UPS Tripplite Smart DataCenter 5000 VA (S/N: 00147-50001,00149-50077)</v>
          </cell>
        </row>
        <row r="672">
          <cell r="A672" t="str">
            <v>UPS Tripplite Smart DataCenter 5000 VA (S/N: 00147-50001,00149-50077)</v>
          </cell>
          <cell r="B672" t="str">
            <v>ECC</v>
          </cell>
          <cell r="C672">
            <v>12078723</v>
          </cell>
          <cell r="D672">
            <v>7076583</v>
          </cell>
          <cell r="E672" t="str">
            <v>ECM5</v>
          </cell>
          <cell r="F672">
            <v>16700100</v>
          </cell>
          <cell r="G672" t="str">
            <v>UPS Tripplite Smart DataCenter 5000 VA (S/N: 00147-50001,00149-50077)</v>
          </cell>
        </row>
        <row r="673">
          <cell r="A673" t="str">
            <v>Disco duro compaq 4.3GB hot pluggable proliant 1600</v>
          </cell>
          <cell r="B673" t="str">
            <v>ECC</v>
          </cell>
          <cell r="C673">
            <v>497115</v>
          </cell>
          <cell r="D673">
            <v>282244</v>
          </cell>
          <cell r="E673" t="str">
            <v>ECM5</v>
          </cell>
          <cell r="F673">
            <v>16700101</v>
          </cell>
          <cell r="G673" t="str">
            <v>Disco duro compaq 4.3GB hot pluggable proliant 1600</v>
          </cell>
        </row>
        <row r="674">
          <cell r="A674" t="str">
            <v>DIMM memoria 256MB proliant 1600</v>
          </cell>
          <cell r="B674" t="str">
            <v>ECC</v>
          </cell>
          <cell r="C674">
            <v>1077082</v>
          </cell>
          <cell r="D674">
            <v>611554</v>
          </cell>
          <cell r="E674" t="str">
            <v>ECM5</v>
          </cell>
          <cell r="F674">
            <v>16700102</v>
          </cell>
          <cell r="G674" t="str">
            <v>DIMM memoria 256MB proliant 1600</v>
          </cell>
          <cell r="H674">
            <v>1</v>
          </cell>
        </row>
        <row r="675">
          <cell r="A675" t="str">
            <v>Impresora Epson FX  1180 Plus(S/N: ozuy033012)</v>
          </cell>
          <cell r="B675" t="str">
            <v>ECC</v>
          </cell>
          <cell r="C675">
            <v>1767244</v>
          </cell>
          <cell r="D675">
            <v>1015813</v>
          </cell>
          <cell r="E675" t="str">
            <v>ECM5</v>
          </cell>
          <cell r="F675">
            <v>16700103</v>
          </cell>
          <cell r="G675" t="str">
            <v>Impresora Epson FX  1180 Plus(S/N: ozuy033012)</v>
          </cell>
        </row>
        <row r="676">
          <cell r="A676" t="str">
            <v>Teléfono celular  Samsung Azul</v>
          </cell>
          <cell r="B676" t="str">
            <v>ECC</v>
          </cell>
          <cell r="C676">
            <v>226200</v>
          </cell>
          <cell r="D676">
            <v>87460</v>
          </cell>
          <cell r="E676" t="str">
            <v>EDC5</v>
          </cell>
          <cell r="F676">
            <v>16700104</v>
          </cell>
          <cell r="G676" t="str">
            <v>Teléfono celular  Samsung Azul</v>
          </cell>
        </row>
        <row r="677">
          <cell r="A677" t="str">
            <v>Tel celular Nokia1220</v>
          </cell>
          <cell r="B677" t="str">
            <v>ECC</v>
          </cell>
          <cell r="C677">
            <v>89000</v>
          </cell>
          <cell r="D677">
            <v>34410</v>
          </cell>
          <cell r="E677" t="str">
            <v>EDC5</v>
          </cell>
          <cell r="F677">
            <v>16700105</v>
          </cell>
          <cell r="G677" t="str">
            <v>Tel celular Nokia1220</v>
          </cell>
        </row>
        <row r="678">
          <cell r="A678" t="str">
            <v>Telefonos celulares</v>
          </cell>
          <cell r="B678" t="str">
            <v>ECC</v>
          </cell>
          <cell r="C678">
            <v>87000</v>
          </cell>
          <cell r="D678">
            <v>33635</v>
          </cell>
          <cell r="E678" t="str">
            <v>EDC5</v>
          </cell>
          <cell r="F678">
            <v>16700106</v>
          </cell>
          <cell r="G678" t="str">
            <v>Telefonos celulares</v>
          </cell>
        </row>
        <row r="679">
          <cell r="A679" t="str">
            <v>Telefonos celulares</v>
          </cell>
          <cell r="B679" t="str">
            <v>ECC</v>
          </cell>
          <cell r="C679">
            <v>87000</v>
          </cell>
          <cell r="D679">
            <v>33635</v>
          </cell>
          <cell r="E679" t="str">
            <v>EDC5</v>
          </cell>
          <cell r="F679">
            <v>16700107</v>
          </cell>
          <cell r="G679" t="str">
            <v>Telefonos celulares</v>
          </cell>
        </row>
        <row r="680">
          <cell r="A680" t="str">
            <v>Telefonos celulares</v>
          </cell>
          <cell r="B680" t="str">
            <v>ECC</v>
          </cell>
          <cell r="C680">
            <v>87000</v>
          </cell>
          <cell r="D680">
            <v>33635</v>
          </cell>
          <cell r="E680" t="str">
            <v>EDC5</v>
          </cell>
          <cell r="F680">
            <v>16700108</v>
          </cell>
          <cell r="G680" t="str">
            <v>Telefonos celulares</v>
          </cell>
        </row>
        <row r="681">
          <cell r="A681" t="str">
            <v>Telefonos celulares</v>
          </cell>
          <cell r="B681" t="str">
            <v>ECC</v>
          </cell>
          <cell r="C681">
            <v>87000</v>
          </cell>
          <cell r="D681">
            <v>-180887</v>
          </cell>
          <cell r="E681" t="str">
            <v>EDC5</v>
          </cell>
          <cell r="F681">
            <v>16700109</v>
          </cell>
          <cell r="G681" t="str">
            <v>Telefonos celulares</v>
          </cell>
        </row>
        <row r="682">
          <cell r="A682" t="str">
            <v>Telefonos celulares</v>
          </cell>
          <cell r="B682" t="str">
            <v>ECC</v>
          </cell>
          <cell r="C682">
            <v>87000</v>
          </cell>
          <cell r="D682">
            <v>33635</v>
          </cell>
          <cell r="E682" t="str">
            <v>EDC5</v>
          </cell>
          <cell r="F682">
            <v>16700110</v>
          </cell>
          <cell r="G682" t="str">
            <v>Telefonos celulares</v>
          </cell>
        </row>
        <row r="683">
          <cell r="A683" t="str">
            <v>Telefonos celulares</v>
          </cell>
          <cell r="B683" t="str">
            <v>ECC</v>
          </cell>
          <cell r="C683">
            <v>87000</v>
          </cell>
          <cell r="D683">
            <v>33635</v>
          </cell>
          <cell r="E683" t="str">
            <v>EDC5</v>
          </cell>
          <cell r="F683">
            <v>16700111</v>
          </cell>
          <cell r="G683" t="str">
            <v>Telefonos celulares</v>
          </cell>
        </row>
        <row r="684">
          <cell r="A684" t="str">
            <v>Telefonos celulares</v>
          </cell>
          <cell r="B684" t="str">
            <v>ECC</v>
          </cell>
          <cell r="C684">
            <v>87000</v>
          </cell>
          <cell r="D684">
            <v>33635</v>
          </cell>
          <cell r="E684" t="str">
            <v>EDC5</v>
          </cell>
          <cell r="F684">
            <v>16700112</v>
          </cell>
          <cell r="G684" t="str">
            <v>Telefonos celulares</v>
          </cell>
        </row>
        <row r="685">
          <cell r="A685" t="str">
            <v>Telefonos celulares</v>
          </cell>
          <cell r="B685" t="str">
            <v>ECC</v>
          </cell>
          <cell r="C685">
            <v>87000</v>
          </cell>
          <cell r="D685">
            <v>33635</v>
          </cell>
          <cell r="E685" t="str">
            <v>EDC5</v>
          </cell>
          <cell r="F685">
            <v>16700113</v>
          </cell>
          <cell r="G685" t="str">
            <v>Telefonos celulares</v>
          </cell>
        </row>
        <row r="686">
          <cell r="A686" t="str">
            <v>Telefonos celulares</v>
          </cell>
          <cell r="B686" t="str">
            <v>ECC</v>
          </cell>
          <cell r="C686">
            <v>87000</v>
          </cell>
          <cell r="D686">
            <v>33635</v>
          </cell>
          <cell r="E686" t="str">
            <v>EDC5</v>
          </cell>
          <cell r="F686">
            <v>16700114</v>
          </cell>
          <cell r="G686" t="str">
            <v>Telefonos celulares</v>
          </cell>
        </row>
        <row r="687">
          <cell r="A687" t="str">
            <v>Telefonos celulares</v>
          </cell>
          <cell r="B687" t="str">
            <v>ECC</v>
          </cell>
          <cell r="C687">
            <v>87000</v>
          </cell>
          <cell r="D687">
            <v>33635</v>
          </cell>
          <cell r="E687" t="str">
            <v>EDC5</v>
          </cell>
          <cell r="F687">
            <v>16700115</v>
          </cell>
          <cell r="G687" t="str">
            <v>Telefonos celulares</v>
          </cell>
        </row>
        <row r="688">
          <cell r="A688" t="str">
            <v xml:space="preserve">Teléfono  </v>
          </cell>
          <cell r="B688" t="str">
            <v>ECC</v>
          </cell>
          <cell r="C688">
            <v>20000</v>
          </cell>
          <cell r="D688">
            <v>20103</v>
          </cell>
          <cell r="E688" t="str">
            <v>EDC5</v>
          </cell>
          <cell r="F688">
            <v>16700116</v>
          </cell>
          <cell r="G688" t="str">
            <v xml:space="preserve">Teléfono  </v>
          </cell>
        </row>
        <row r="689">
          <cell r="A689" t="str">
            <v xml:space="preserve">Teléfono  </v>
          </cell>
          <cell r="B689" t="str">
            <v>ECC</v>
          </cell>
          <cell r="C689">
            <v>20000</v>
          </cell>
          <cell r="D689">
            <v>20103</v>
          </cell>
          <cell r="E689" t="str">
            <v>EDC5</v>
          </cell>
          <cell r="F689">
            <v>16700117</v>
          </cell>
          <cell r="G689" t="str">
            <v xml:space="preserve">Teléfono  </v>
          </cell>
        </row>
        <row r="690">
          <cell r="A690" t="str">
            <v xml:space="preserve">Teléfono  </v>
          </cell>
          <cell r="B690" t="str">
            <v>ECC</v>
          </cell>
          <cell r="C690">
            <v>20000</v>
          </cell>
          <cell r="D690">
            <v>20103</v>
          </cell>
          <cell r="E690" t="str">
            <v>EDC5</v>
          </cell>
          <cell r="F690">
            <v>16700118</v>
          </cell>
          <cell r="G690" t="str">
            <v xml:space="preserve">Teléfono  </v>
          </cell>
        </row>
        <row r="691">
          <cell r="A691" t="str">
            <v xml:space="preserve">Teléfono  </v>
          </cell>
          <cell r="B691" t="str">
            <v>ECC</v>
          </cell>
          <cell r="C691">
            <v>20000</v>
          </cell>
          <cell r="D691">
            <v>20103</v>
          </cell>
          <cell r="E691" t="str">
            <v>EDC5</v>
          </cell>
          <cell r="F691">
            <v>16700119</v>
          </cell>
          <cell r="G691" t="str">
            <v xml:space="preserve">Teléfono  </v>
          </cell>
        </row>
        <row r="692">
          <cell r="A692" t="str">
            <v xml:space="preserve">Teléfono  </v>
          </cell>
          <cell r="B692" t="str">
            <v>ECC</v>
          </cell>
          <cell r="C692">
            <v>20000</v>
          </cell>
          <cell r="D692">
            <v>20103</v>
          </cell>
          <cell r="E692" t="str">
            <v>EDC5</v>
          </cell>
          <cell r="F692">
            <v>16700120</v>
          </cell>
          <cell r="G692" t="str">
            <v xml:space="preserve">Teléfono  </v>
          </cell>
        </row>
        <row r="693">
          <cell r="A693" t="str">
            <v xml:space="preserve">Teléfono  </v>
          </cell>
          <cell r="B693" t="str">
            <v>ECC</v>
          </cell>
          <cell r="C693">
            <v>20000</v>
          </cell>
          <cell r="D693">
            <v>20103</v>
          </cell>
          <cell r="E693" t="str">
            <v>EDC5</v>
          </cell>
          <cell r="F693">
            <v>16700121</v>
          </cell>
          <cell r="G693" t="str">
            <v xml:space="preserve">Teléfono  </v>
          </cell>
        </row>
        <row r="694">
          <cell r="A694" t="str">
            <v xml:space="preserve">Teléfono  </v>
          </cell>
          <cell r="B694" t="str">
            <v>ECC</v>
          </cell>
          <cell r="C694">
            <v>20000</v>
          </cell>
          <cell r="D694">
            <v>20103</v>
          </cell>
          <cell r="E694" t="str">
            <v>EDC5</v>
          </cell>
          <cell r="F694">
            <v>16700122</v>
          </cell>
          <cell r="G694" t="str">
            <v xml:space="preserve">Teléfono  </v>
          </cell>
        </row>
        <row r="695">
          <cell r="A695" t="str">
            <v xml:space="preserve">Teléfono  </v>
          </cell>
          <cell r="B695" t="str">
            <v>ECC</v>
          </cell>
          <cell r="C695">
            <v>20000</v>
          </cell>
          <cell r="D695">
            <v>20103</v>
          </cell>
          <cell r="E695" t="str">
            <v>EDC5</v>
          </cell>
          <cell r="F695">
            <v>16700123</v>
          </cell>
          <cell r="G695" t="str">
            <v xml:space="preserve">Teléfono  </v>
          </cell>
        </row>
        <row r="696">
          <cell r="A696" t="str">
            <v xml:space="preserve">Teléfono  </v>
          </cell>
          <cell r="B696" t="str">
            <v>ECC</v>
          </cell>
          <cell r="C696">
            <v>20000</v>
          </cell>
          <cell r="D696">
            <v>20103</v>
          </cell>
          <cell r="E696" t="str">
            <v>EDC5</v>
          </cell>
          <cell r="F696">
            <v>16700124</v>
          </cell>
          <cell r="G696" t="str">
            <v xml:space="preserve">Teléfono  </v>
          </cell>
        </row>
        <row r="697">
          <cell r="A697" t="str">
            <v xml:space="preserve">Teléfono  </v>
          </cell>
          <cell r="B697" t="str">
            <v>ECC</v>
          </cell>
          <cell r="C697">
            <v>20000</v>
          </cell>
          <cell r="D697">
            <v>20103</v>
          </cell>
          <cell r="E697" t="str">
            <v>EDC5</v>
          </cell>
          <cell r="F697">
            <v>16700125</v>
          </cell>
          <cell r="G697" t="str">
            <v xml:space="preserve">Teléfono  </v>
          </cell>
        </row>
        <row r="698">
          <cell r="A698" t="str">
            <v xml:space="preserve">Teléfono  </v>
          </cell>
          <cell r="B698" t="str">
            <v>ECC</v>
          </cell>
          <cell r="C698">
            <v>20000</v>
          </cell>
          <cell r="D698">
            <v>20103</v>
          </cell>
          <cell r="E698" t="str">
            <v>EDC5</v>
          </cell>
          <cell r="F698">
            <v>16700126</v>
          </cell>
          <cell r="G698" t="str">
            <v xml:space="preserve">Teléfono  </v>
          </cell>
        </row>
        <row r="699">
          <cell r="A699" t="str">
            <v xml:space="preserve">Teléfono  </v>
          </cell>
          <cell r="B699" t="str">
            <v>ECC</v>
          </cell>
          <cell r="C699">
            <v>20000</v>
          </cell>
          <cell r="D699">
            <v>20103</v>
          </cell>
          <cell r="E699" t="str">
            <v>EDC5</v>
          </cell>
          <cell r="F699">
            <v>16700127</v>
          </cell>
          <cell r="G699" t="str">
            <v xml:space="preserve">Teléfono  </v>
          </cell>
        </row>
        <row r="700">
          <cell r="A700" t="str">
            <v>Fax Panasónic</v>
          </cell>
          <cell r="B700" t="str">
            <v>ECC</v>
          </cell>
          <cell r="C700">
            <v>250000</v>
          </cell>
          <cell r="D700">
            <v>251215</v>
          </cell>
          <cell r="E700" t="str">
            <v>EDC5</v>
          </cell>
          <cell r="F700">
            <v>16700128</v>
          </cell>
          <cell r="G700" t="str">
            <v>Fax Panasónic</v>
          </cell>
        </row>
        <row r="701">
          <cell r="A701" t="str">
            <v>Fax Panasónic-Panafax UF-V-60</v>
          </cell>
          <cell r="B701" t="str">
            <v>ECC</v>
          </cell>
          <cell r="C701">
            <v>250000</v>
          </cell>
          <cell r="D701">
            <v>251215</v>
          </cell>
          <cell r="E701" t="str">
            <v>EDC5</v>
          </cell>
          <cell r="F701">
            <v>16700129</v>
          </cell>
          <cell r="G701" t="str">
            <v>Fax Panasónic-Panafax UF-V-60</v>
          </cell>
        </row>
        <row r="702">
          <cell r="A702" t="str">
            <v>Rack de comunicaciones</v>
          </cell>
          <cell r="B702" t="str">
            <v>ECC</v>
          </cell>
          <cell r="C702">
            <v>350000</v>
          </cell>
          <cell r="D702">
            <v>351697</v>
          </cell>
          <cell r="E702" t="str">
            <v>EDC5</v>
          </cell>
          <cell r="F702">
            <v>16700131</v>
          </cell>
          <cell r="G702" t="str">
            <v>Rack de comunicaciones</v>
          </cell>
        </row>
        <row r="703">
          <cell r="A703" t="str">
            <v>Router</v>
          </cell>
          <cell r="B703" t="str">
            <v>ECC</v>
          </cell>
          <cell r="C703">
            <v>400000</v>
          </cell>
          <cell r="D703">
            <v>401934</v>
          </cell>
          <cell r="E703" t="str">
            <v>EDC5</v>
          </cell>
          <cell r="F703">
            <v>16700132</v>
          </cell>
          <cell r="G703" t="str">
            <v>Router</v>
          </cell>
        </row>
        <row r="704">
          <cell r="A704" t="str">
            <v>Telefono General Electric Digital Ref:29254GE2-A</v>
          </cell>
          <cell r="B704" t="str">
            <v>ECC</v>
          </cell>
          <cell r="C704">
            <v>44000</v>
          </cell>
          <cell r="D704">
            <v>42279</v>
          </cell>
          <cell r="E704" t="str">
            <v>EDC5</v>
          </cell>
          <cell r="F704">
            <v>16700133</v>
          </cell>
          <cell r="G704" t="str">
            <v>Telefono General Electric Digital Ref:29254GE2-A</v>
          </cell>
        </row>
        <row r="705">
          <cell r="A705" t="str">
            <v>Telefono General Electric Digital Ref:29254GE2-A</v>
          </cell>
          <cell r="B705" t="str">
            <v>ECC</v>
          </cell>
          <cell r="C705">
            <v>44000</v>
          </cell>
          <cell r="D705">
            <v>42279</v>
          </cell>
          <cell r="E705" t="str">
            <v>EDC5</v>
          </cell>
          <cell r="F705">
            <v>16700134</v>
          </cell>
          <cell r="G705" t="str">
            <v>Telefono General Electric Digital Ref:29254GE2-A</v>
          </cell>
        </row>
        <row r="706">
          <cell r="A706" t="str">
            <v>Housing Chasis (incluye ventilador y fuente)</v>
          </cell>
          <cell r="B706" t="str">
            <v>ECC</v>
          </cell>
          <cell r="C706">
            <v>2953576</v>
          </cell>
          <cell r="D706">
            <v>2134495</v>
          </cell>
          <cell r="E706" t="str">
            <v>EDC5</v>
          </cell>
          <cell r="F706">
            <v>16700135</v>
          </cell>
          <cell r="G706" t="str">
            <v>Housing Chasis (incluye ventilador y fuente)</v>
          </cell>
        </row>
        <row r="707">
          <cell r="A707" t="str">
            <v>Radio PRO 3100 VHF 25vatios</v>
          </cell>
          <cell r="B707" t="str">
            <v>ECC</v>
          </cell>
          <cell r="C707">
            <v>1244446</v>
          </cell>
          <cell r="D707">
            <v>899341</v>
          </cell>
          <cell r="E707" t="str">
            <v>EDC5</v>
          </cell>
          <cell r="F707">
            <v>16700136</v>
          </cell>
          <cell r="G707" t="str">
            <v>Radio PRO 3100 VHF 25vatios</v>
          </cell>
        </row>
        <row r="708">
          <cell r="A708" t="str">
            <v>Radio PRO 3100 VHF 25vatios</v>
          </cell>
          <cell r="B708" t="str">
            <v>ECC</v>
          </cell>
          <cell r="C708">
            <v>1244446</v>
          </cell>
          <cell r="D708">
            <v>899341</v>
          </cell>
          <cell r="E708" t="str">
            <v>EDC5</v>
          </cell>
          <cell r="F708">
            <v>16700137</v>
          </cell>
          <cell r="G708" t="str">
            <v>Radio PRO 3100 VHF 25vatios</v>
          </cell>
        </row>
        <row r="709">
          <cell r="A709" t="str">
            <v>Antena 4 dipolos</v>
          </cell>
          <cell r="B709" t="str">
            <v>ECC</v>
          </cell>
          <cell r="C709">
            <v>972711</v>
          </cell>
          <cell r="D709">
            <v>702953</v>
          </cell>
          <cell r="E709" t="str">
            <v>EDC5</v>
          </cell>
          <cell r="F709">
            <v>16700138</v>
          </cell>
          <cell r="G709" t="str">
            <v>Antena 4 dipolos</v>
          </cell>
        </row>
        <row r="710">
          <cell r="A710" t="str">
            <v>Duplexer marca wacom de cuatro cavidades</v>
          </cell>
          <cell r="B710" t="str">
            <v>ECC</v>
          </cell>
          <cell r="C710">
            <v>2685785</v>
          </cell>
          <cell r="D710">
            <v>1940970</v>
          </cell>
          <cell r="E710" t="str">
            <v>EDC5</v>
          </cell>
          <cell r="F710">
            <v>16700139</v>
          </cell>
          <cell r="G710" t="str">
            <v>Duplexer marca wacom de cuatro cavidades</v>
          </cell>
        </row>
        <row r="711">
          <cell r="A711" t="str">
            <v xml:space="preserve">Controlador de Grupos i20R </v>
          </cell>
          <cell r="B711" t="str">
            <v>ECC</v>
          </cell>
          <cell r="C711">
            <v>1791837</v>
          </cell>
          <cell r="D711">
            <v>1294934</v>
          </cell>
          <cell r="E711" t="str">
            <v>EDC5</v>
          </cell>
          <cell r="F711">
            <v>16700140</v>
          </cell>
          <cell r="G711" t="str">
            <v xml:space="preserve">Controlador de Grupos i20R </v>
          </cell>
        </row>
        <row r="712">
          <cell r="A712" t="str">
            <v>Radio Motorola Pro 5150, S/N: 672TCWJ938</v>
          </cell>
          <cell r="B712" t="str">
            <v>ECC</v>
          </cell>
          <cell r="C712">
            <v>1477825</v>
          </cell>
          <cell r="D712">
            <v>1067997</v>
          </cell>
          <cell r="E712" t="str">
            <v>EDC5</v>
          </cell>
          <cell r="F712">
            <v>16700141</v>
          </cell>
          <cell r="G712" t="str">
            <v>Radio Motorola Pro 5150, S/N: 672TCWJ938</v>
          </cell>
        </row>
        <row r="713">
          <cell r="A713" t="str">
            <v>Fax Panasonic KX-FT71LA-B</v>
          </cell>
          <cell r="B713" t="str">
            <v>ECC</v>
          </cell>
          <cell r="C713">
            <v>449000</v>
          </cell>
          <cell r="D713">
            <v>324483</v>
          </cell>
          <cell r="E713" t="str">
            <v>EDC5</v>
          </cell>
          <cell r="F713">
            <v>16700142</v>
          </cell>
          <cell r="G713" t="str">
            <v>Fax Panasonic KX-FT71LA-B</v>
          </cell>
        </row>
        <row r="714">
          <cell r="A714" t="str">
            <v>Fax Panasonic KX-FT71LA-B</v>
          </cell>
          <cell r="B714" t="str">
            <v>ECC</v>
          </cell>
          <cell r="C714">
            <v>449000</v>
          </cell>
          <cell r="D714">
            <v>324483</v>
          </cell>
          <cell r="E714" t="str">
            <v>EDC5</v>
          </cell>
          <cell r="F714">
            <v>16700143</v>
          </cell>
          <cell r="G714" t="str">
            <v>Fax Panasonic KX-FT71LA-B</v>
          </cell>
        </row>
        <row r="715">
          <cell r="A715" t="str">
            <v>Pacht panel 16 puertos</v>
          </cell>
          <cell r="B715" t="str">
            <v>ECC</v>
          </cell>
          <cell r="C715">
            <v>176400</v>
          </cell>
          <cell r="D715">
            <v>127484</v>
          </cell>
          <cell r="E715" t="str">
            <v>EDC5</v>
          </cell>
          <cell r="F715">
            <v>16700144</v>
          </cell>
          <cell r="G715" t="str">
            <v>Pacht panel 16 puertos</v>
          </cell>
        </row>
        <row r="716">
          <cell r="A716" t="str">
            <v>Rack 19"45.5 FT</v>
          </cell>
          <cell r="B716" t="str">
            <v>ECC</v>
          </cell>
          <cell r="C716">
            <v>346900</v>
          </cell>
          <cell r="D716">
            <v>250694</v>
          </cell>
          <cell r="E716" t="str">
            <v>EDC5</v>
          </cell>
          <cell r="F716">
            <v>16700145</v>
          </cell>
          <cell r="G716" t="str">
            <v>Rack 19"45.5 FT</v>
          </cell>
        </row>
        <row r="717">
          <cell r="A717" t="str">
            <v>Pacht Panel 16 puertos</v>
          </cell>
          <cell r="B717" t="str">
            <v>ECC</v>
          </cell>
          <cell r="C717">
            <v>130000</v>
          </cell>
          <cell r="D717">
            <v>93950</v>
          </cell>
          <cell r="E717" t="str">
            <v>EDC5</v>
          </cell>
          <cell r="F717">
            <v>16700146</v>
          </cell>
          <cell r="G717" t="str">
            <v>Pacht panel 16 puertos</v>
          </cell>
        </row>
        <row r="718">
          <cell r="A718" t="str">
            <v>Pacht Panel 16 puertos</v>
          </cell>
          <cell r="B718" t="str">
            <v>ECC</v>
          </cell>
          <cell r="C718">
            <v>130000</v>
          </cell>
          <cell r="D718">
            <v>93950</v>
          </cell>
          <cell r="E718" t="str">
            <v>EDC5</v>
          </cell>
          <cell r="F718">
            <v>16700147</v>
          </cell>
          <cell r="G718" t="str">
            <v>Pacht panel 16 puertos</v>
          </cell>
        </row>
        <row r="719">
          <cell r="A719" t="str">
            <v>Radio Motorola PRO 5150 S/N:672TDC0098, 672TDC0104, 672TDC0102,672TDC0115,672TDC0117</v>
          </cell>
          <cell r="B719" t="str">
            <v>ECC</v>
          </cell>
          <cell r="C719">
            <v>1474702</v>
          </cell>
          <cell r="D719">
            <v>1092601</v>
          </cell>
          <cell r="E719" t="str">
            <v>EDC5</v>
          </cell>
          <cell r="F719">
            <v>16700148</v>
          </cell>
          <cell r="G719" t="str">
            <v>Radio Motorola PRO 5150 S/N:672TDC0098, 672TDC0104, 672TDC0102,672TDC0115,672TDC0117</v>
          </cell>
        </row>
        <row r="720">
          <cell r="A720" t="str">
            <v>Radio Motorola PRO 5150 S/N:672TDC0098, 672TDC0104, 672TDC0102,672TDC0115,672TDC0117</v>
          </cell>
          <cell r="B720" t="str">
            <v>ECC</v>
          </cell>
          <cell r="C720">
            <v>1474702</v>
          </cell>
          <cell r="D720">
            <v>1092601</v>
          </cell>
          <cell r="E720" t="str">
            <v>EDC5</v>
          </cell>
          <cell r="F720">
            <v>16700149</v>
          </cell>
          <cell r="G720" t="str">
            <v>Radio Motorola PRO 5150 S/N:672TDC0098, 672TDC0104, 672TDC0102,672TDC0115,672TDC0117</v>
          </cell>
        </row>
        <row r="721">
          <cell r="A721" t="str">
            <v>Radio Motorola PRO 5150 S/N:672TDC0098, 672TDC0104, 672TDC0102,672TDC0115,672TDC0117</v>
          </cell>
          <cell r="B721" t="str">
            <v>ECC</v>
          </cell>
          <cell r="C721">
            <v>1474702</v>
          </cell>
          <cell r="D721">
            <v>1092601</v>
          </cell>
          <cell r="E721" t="str">
            <v>EDC5</v>
          </cell>
          <cell r="F721">
            <v>16700150</v>
          </cell>
          <cell r="G721" t="str">
            <v>Radio Motorola PRO 5150 S/N:672TDC0098, 672TDC0104, 672TDC0102,672TDC0115,672TDC0117</v>
          </cell>
        </row>
        <row r="722">
          <cell r="A722" t="str">
            <v>Radio Motorola PRO 5150 S/N:672TDC0098, 672TDC0104, 672TDC0102,672TDC0115,672TDC0117</v>
          </cell>
          <cell r="B722" t="str">
            <v>ECC</v>
          </cell>
          <cell r="C722">
            <v>1474702</v>
          </cell>
          <cell r="D722">
            <v>1092601</v>
          </cell>
          <cell r="E722" t="str">
            <v>EDC5</v>
          </cell>
          <cell r="F722">
            <v>16700151</v>
          </cell>
          <cell r="G722" t="str">
            <v>Radio Motorola PRO 5150 S/N:672TDC0098, 672TDC0104, 672TDC0102,672TDC0115,672TDC0117</v>
          </cell>
        </row>
        <row r="723">
          <cell r="A723" t="str">
            <v>Radio Motorola PRO 5150 S/N:672TDC0098, 672TDC0104, 672TDC0102,672TDC0115,672TDC0117</v>
          </cell>
          <cell r="B723" t="str">
            <v>ECC</v>
          </cell>
          <cell r="C723">
            <v>1474702</v>
          </cell>
          <cell r="D723">
            <v>1092601</v>
          </cell>
          <cell r="E723" t="str">
            <v>EDC5</v>
          </cell>
          <cell r="F723">
            <v>16700152</v>
          </cell>
          <cell r="G723" t="str">
            <v>Radio Motorola PRO 5150 S/N:672TDC0098, 672TDC0104, 672TDC0102,672TDC0115,672TDC0117</v>
          </cell>
        </row>
        <row r="724">
          <cell r="A724" t="str">
            <v>Teléfono Celular nokia 8280</v>
          </cell>
          <cell r="B724" t="str">
            <v>ECC</v>
          </cell>
          <cell r="C724">
            <v>91622</v>
          </cell>
          <cell r="D724">
            <v>5157</v>
          </cell>
          <cell r="E724" t="str">
            <v>EDC5</v>
          </cell>
          <cell r="F724">
            <v>16700153</v>
          </cell>
          <cell r="G724" t="str">
            <v>Teléfono Celular nokia 8280</v>
          </cell>
        </row>
        <row r="725">
          <cell r="A725" t="str">
            <v>Celular Nokia 8280. ESN 07204687349</v>
          </cell>
          <cell r="B725" t="str">
            <v>ECC</v>
          </cell>
          <cell r="C725">
            <v>181502</v>
          </cell>
          <cell r="D725">
            <v>38415</v>
          </cell>
          <cell r="E725" t="str">
            <v>EDC5</v>
          </cell>
          <cell r="F725">
            <v>16700154</v>
          </cell>
          <cell r="G725" t="str">
            <v>Celular Nokia 8280. ESN 07204687349</v>
          </cell>
        </row>
        <row r="726">
          <cell r="A726" t="str">
            <v>Central Telefónica y Teléfonos.Contrato # 0099-03</v>
          </cell>
          <cell r="B726" t="str">
            <v>ECC</v>
          </cell>
          <cell r="C726">
            <v>19096825</v>
          </cell>
          <cell r="D726">
            <v>16172981</v>
          </cell>
          <cell r="E726" t="str">
            <v>EDC5</v>
          </cell>
          <cell r="F726">
            <v>16700155</v>
          </cell>
          <cell r="G726" t="str">
            <v>Central Telefónica y Teléfonos.Contrato # 0099-03</v>
          </cell>
        </row>
        <row r="727">
          <cell r="A727" t="str">
            <v xml:space="preserve">Switch 3com 4226T 24 </v>
          </cell>
          <cell r="B727" t="str">
            <v>ECC</v>
          </cell>
          <cell r="C727">
            <v>2729149</v>
          </cell>
          <cell r="D727">
            <v>1554100</v>
          </cell>
          <cell r="E727" t="str">
            <v>ECM5</v>
          </cell>
          <cell r="F727">
            <v>16700156</v>
          </cell>
          <cell r="G727" t="str">
            <v xml:space="preserve">Switch 3com 4226T 24 </v>
          </cell>
        </row>
        <row r="728">
          <cell r="A728" t="str">
            <v xml:space="preserve">Switch 3com 4226T 24 </v>
          </cell>
          <cell r="B728" t="str">
            <v>ECC</v>
          </cell>
          <cell r="C728">
            <v>2729149</v>
          </cell>
          <cell r="D728">
            <v>1554100</v>
          </cell>
          <cell r="E728" t="str">
            <v>ECM5</v>
          </cell>
          <cell r="F728">
            <v>16700157</v>
          </cell>
          <cell r="G728" t="str">
            <v xml:space="preserve">Switch 3com 4226T 24 </v>
          </cell>
        </row>
        <row r="729">
          <cell r="A729" t="str">
            <v>Unidad CD writer externo backpack</v>
          </cell>
          <cell r="B729" t="str">
            <v>ECC</v>
          </cell>
          <cell r="C729">
            <v>812349</v>
          </cell>
          <cell r="D729">
            <v>505071</v>
          </cell>
          <cell r="E729" t="str">
            <v>ECM5</v>
          </cell>
          <cell r="F729">
            <v>16700158</v>
          </cell>
          <cell r="G729" t="str">
            <v>Unidad CD writer externo backpack</v>
          </cell>
        </row>
        <row r="730">
          <cell r="A730" t="str">
            <v>Modem US robotics externo con cable</v>
          </cell>
          <cell r="B730" t="str">
            <v>ECC</v>
          </cell>
          <cell r="C730">
            <v>364085</v>
          </cell>
          <cell r="D730">
            <v>226369</v>
          </cell>
          <cell r="E730" t="str">
            <v>ECM5</v>
          </cell>
          <cell r="F730">
            <v>16700159</v>
          </cell>
          <cell r="G730" t="str">
            <v>Modem US robotics externo con cable</v>
          </cell>
        </row>
        <row r="731">
          <cell r="A731" t="str">
            <v>Unidad tape backup HP 20/40 con tarjeta adaptec y cable</v>
          </cell>
          <cell r="B731" t="str">
            <v>ECC</v>
          </cell>
          <cell r="C731">
            <v>4250390</v>
          </cell>
          <cell r="D731">
            <v>3087198</v>
          </cell>
          <cell r="E731" t="str">
            <v>ECM5</v>
          </cell>
          <cell r="F731">
            <v>16700160</v>
          </cell>
          <cell r="G731" t="str">
            <v>Unidad tape backup HP 20/40 con tarjeta adaptec y cable</v>
          </cell>
        </row>
        <row r="732">
          <cell r="A732" t="str">
            <v>Impresora EPSON LX 300</v>
          </cell>
          <cell r="B732" t="str">
            <v>ECC</v>
          </cell>
          <cell r="C732">
            <v>650000</v>
          </cell>
          <cell r="D732">
            <v>523108</v>
          </cell>
          <cell r="E732" t="str">
            <v>ECM5</v>
          </cell>
          <cell r="F732">
            <v>16700161</v>
          </cell>
          <cell r="G732" t="str">
            <v>Impresora Epson LX 300</v>
          </cell>
        </row>
        <row r="733">
          <cell r="A733" t="str">
            <v>Teléfono celular Bellsouth 1125</v>
          </cell>
          <cell r="B733" t="str">
            <v>ECC</v>
          </cell>
          <cell r="C733">
            <v>118735</v>
          </cell>
          <cell r="D733">
            <v>59749</v>
          </cell>
          <cell r="E733" t="str">
            <v>EDC5</v>
          </cell>
          <cell r="F733">
            <v>16700162</v>
          </cell>
          <cell r="G733" t="str">
            <v>Teléfono celular Bellsouth 1125</v>
          </cell>
        </row>
        <row r="734">
          <cell r="A734" t="str">
            <v>Impresora EPSON LX 300</v>
          </cell>
          <cell r="B734" t="str">
            <v>ECC</v>
          </cell>
          <cell r="C734">
            <v>720000</v>
          </cell>
          <cell r="D734">
            <v>620139</v>
          </cell>
          <cell r="E734" t="str">
            <v>ECM5</v>
          </cell>
          <cell r="F734">
            <v>16700163</v>
          </cell>
          <cell r="G734" t="str">
            <v>Impresora Epson LX 300</v>
          </cell>
        </row>
        <row r="735">
          <cell r="A735" t="str">
            <v>Portatil Toshiba A10-SP100</v>
          </cell>
          <cell r="B735" t="str">
            <v>ECC</v>
          </cell>
          <cell r="C735">
            <v>4444213</v>
          </cell>
          <cell r="D735">
            <v>3827807</v>
          </cell>
          <cell r="E735" t="str">
            <v>ECM7AC</v>
          </cell>
          <cell r="F735">
            <v>16700164</v>
          </cell>
          <cell r="G735" t="e">
            <v>#N/A</v>
          </cell>
        </row>
        <row r="736">
          <cell r="A736" t="str">
            <v>Computador HP EVO D220</v>
          </cell>
          <cell r="B736" t="str">
            <v>ECC</v>
          </cell>
          <cell r="C736">
            <v>2825360</v>
          </cell>
          <cell r="D736">
            <v>2433487</v>
          </cell>
          <cell r="E736" t="str">
            <v>ECM7AC</v>
          </cell>
          <cell r="F736">
            <v>16700165</v>
          </cell>
          <cell r="G736" t="e">
            <v>#N/A</v>
          </cell>
        </row>
        <row r="737">
          <cell r="A737" t="str">
            <v>Portatil Toshiba A40-SP151</v>
          </cell>
          <cell r="B737" t="str">
            <v>ECC</v>
          </cell>
          <cell r="C737">
            <v>5737126</v>
          </cell>
          <cell r="D737">
            <v>5091825</v>
          </cell>
          <cell r="E737" t="str">
            <v>ECM7AC</v>
          </cell>
          <cell r="F737">
            <v>16700166</v>
          </cell>
          <cell r="G737" t="e">
            <v>#N/A</v>
          </cell>
        </row>
        <row r="738">
          <cell r="A738" t="str">
            <v>Computador HP EVO D220</v>
          </cell>
          <cell r="B738" t="str">
            <v>ECC</v>
          </cell>
          <cell r="C738">
            <v>2024634</v>
          </cell>
          <cell r="D738">
            <v>1861481</v>
          </cell>
          <cell r="E738" t="str">
            <v>ECM5</v>
          </cell>
          <cell r="F738">
            <v>16700167</v>
          </cell>
          <cell r="G738" t="e">
            <v>#N/A</v>
          </cell>
        </row>
        <row r="739">
          <cell r="A739" t="str">
            <v>Impresora Laser Hp 1010</v>
          </cell>
          <cell r="B739" t="str">
            <v>ECC</v>
          </cell>
          <cell r="C739">
            <v>540000</v>
          </cell>
          <cell r="D739">
            <v>533226</v>
          </cell>
          <cell r="E739" t="str">
            <v>ECM5</v>
          </cell>
          <cell r="F739">
            <v>16700168</v>
          </cell>
          <cell r="G739" t="e">
            <v>#N/A</v>
          </cell>
        </row>
        <row r="740">
          <cell r="A740" t="str">
            <v>Motocicleta DT 125 DS serial:5</v>
          </cell>
          <cell r="B740" t="str">
            <v>ETT</v>
          </cell>
          <cell r="C740">
            <v>6547107</v>
          </cell>
          <cell r="D740">
            <v>5661186</v>
          </cell>
          <cell r="E740" t="str">
            <v>EDTR7AC</v>
          </cell>
          <cell r="F740">
            <v>16750001</v>
          </cell>
          <cell r="G740" t="str">
            <v>Motocicleta DT 125 DS serial:5</v>
          </cell>
        </row>
        <row r="741">
          <cell r="A741" t="str">
            <v>Sistema puente Grua con  Monorriel de 7mts,carro con mecanismo de traslación manual,polipasto de cadena y travesaño de carga de 2 toneladas de capacidad</v>
          </cell>
          <cell r="B741" t="str">
            <v>ETT</v>
          </cell>
          <cell r="C741">
            <v>6500000</v>
          </cell>
          <cell r="D741">
            <v>5872129</v>
          </cell>
          <cell r="E741" t="str">
            <v>EDEL7</v>
          </cell>
          <cell r="F741">
            <v>16750002</v>
          </cell>
          <cell r="G741" t="str">
            <v>Sistema puente Grua con  Monorriel de 7mts,carro con mecanismo de traslación manual,polipasto de cadena y travesaño de carga de 2 toneladas de capacidad</v>
          </cell>
        </row>
        <row r="742">
          <cell r="A742" t="str">
            <v>Garrucha 3 TN 1.5 MT</v>
          </cell>
          <cell r="B742" t="str">
            <v>ETT</v>
          </cell>
          <cell r="C742">
            <v>1070460</v>
          </cell>
          <cell r="D742">
            <v>939919</v>
          </cell>
          <cell r="E742" t="str">
            <v>EDEL7</v>
          </cell>
          <cell r="F742">
            <v>16750003</v>
          </cell>
          <cell r="G742" t="str">
            <v>Garrucha 3 TN 1.5 MT</v>
          </cell>
        </row>
        <row r="743">
          <cell r="A743" t="str">
            <v>Perfil en Acero a 36.270 6mts</v>
          </cell>
          <cell r="B743" t="str">
            <v>ETT</v>
          </cell>
          <cell r="C743">
            <v>620600</v>
          </cell>
          <cell r="D743">
            <v>551476</v>
          </cell>
          <cell r="E743" t="str">
            <v>EDEL7</v>
          </cell>
          <cell r="F743">
            <v>16750004</v>
          </cell>
          <cell r="G743" t="str">
            <v>Perfil en Acero a 36.270 6mts</v>
          </cell>
        </row>
        <row r="744">
          <cell r="A744" t="str">
            <v>Motocicleta DT 125 DS</v>
          </cell>
          <cell r="B744" t="str">
            <v>ETT</v>
          </cell>
          <cell r="C744">
            <v>7039900</v>
          </cell>
          <cell r="D744">
            <v>6825652</v>
          </cell>
          <cell r="E744" t="str">
            <v>EDTR7AC</v>
          </cell>
          <cell r="F744">
            <v>16750005</v>
          </cell>
          <cell r="G744" t="e">
            <v>#N/A</v>
          </cell>
        </row>
        <row r="745">
          <cell r="D745">
            <v>-1136800</v>
          </cell>
        </row>
        <row r="746">
          <cell r="C746">
            <v>-4399999</v>
          </cell>
        </row>
        <row r="747">
          <cell r="C747">
            <v>943782006</v>
          </cell>
          <cell r="D747">
            <v>962226331</v>
          </cell>
        </row>
        <row r="748">
          <cell r="C748">
            <v>-4400000</v>
          </cell>
          <cell r="D748">
            <v>1195802192</v>
          </cell>
        </row>
        <row r="749">
          <cell r="D749">
            <v>118852016</v>
          </cell>
        </row>
        <row r="750">
          <cell r="D750">
            <v>14548039</v>
          </cell>
        </row>
        <row r="751">
          <cell r="D751">
            <v>69684402</v>
          </cell>
        </row>
        <row r="752">
          <cell r="D752">
            <v>53641931</v>
          </cell>
        </row>
        <row r="753">
          <cell r="D753">
            <v>3394716</v>
          </cell>
        </row>
        <row r="754">
          <cell r="D754">
            <v>-12500918</v>
          </cell>
        </row>
        <row r="755">
          <cell r="D755">
            <v>948182006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1655-MAQ. Y EQUIPOS"/>
      <sheetName val="Eq. Comp"/>
      <sheetName val="Herr y Eq."/>
      <sheetName val="Eq. Labor."/>
      <sheetName val="Eq. Transp"/>
      <sheetName val="Eq. de elev."/>
      <sheetName val="Hoja8"/>
      <sheetName val="ACUMULADO"/>
      <sheetName val="INFLA Y DEPR 2004"/>
      <sheetName val="BORRADOR"/>
      <sheetName val="ACT AXAPTA"/>
      <sheetName val="Hoja1"/>
      <sheetName val="Hoja2"/>
      <sheetName val="Hoja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Nombre</v>
          </cell>
          <cell r="B1" t="str">
            <v>Modelo de valor</v>
          </cell>
          <cell r="C1" t="str">
            <v>Adquisición</v>
          </cell>
          <cell r="D1" t="str">
            <v>Valor neto en los libros</v>
          </cell>
          <cell r="E1" t="str">
            <v>Grupo de activos fijos</v>
          </cell>
          <cell r="F1" t="str">
            <v>Número de activo fijo</v>
          </cell>
        </row>
        <row r="2">
          <cell r="A2" t="str">
            <v>Estacion Total Marca Pentax Ref R-115, Serial No.846531</v>
          </cell>
          <cell r="B2" t="str">
            <v>MYE</v>
          </cell>
          <cell r="C2">
            <v>18282180</v>
          </cell>
          <cell r="D2">
            <v>22732873</v>
          </cell>
          <cell r="E2" t="str">
            <v>OM7AL</v>
          </cell>
          <cell r="F2">
            <v>16550001</v>
          </cell>
          <cell r="G2" t="str">
            <v>Estacion Total Marca Pentax Ref R-115, Serial No.846531</v>
          </cell>
        </row>
        <row r="3">
          <cell r="A3" t="str">
            <v>Nivel Automatico Marca Pentax Modelo AP-020 Serial No PO-1174</v>
          </cell>
          <cell r="B3" t="str">
            <v>MYE</v>
          </cell>
          <cell r="C3">
            <v>1218000</v>
          </cell>
          <cell r="D3">
            <v>1514512</v>
          </cell>
          <cell r="E3" t="str">
            <v>OM7AL</v>
          </cell>
          <cell r="F3">
            <v>16550002</v>
          </cell>
          <cell r="G3" t="str">
            <v>Nivel Automatico Marca Pentax Modelo AP-020 Serial No PO-1174</v>
          </cell>
        </row>
        <row r="4">
          <cell r="A4" t="str">
            <v>Paquete Promocion GPS Etrex vista marca Garmin con interfase a PC y software track maker profesional</v>
          </cell>
          <cell r="B4" t="str">
            <v>MYE</v>
          </cell>
          <cell r="C4">
            <v>1755312</v>
          </cell>
          <cell r="D4">
            <v>2184362</v>
          </cell>
          <cell r="E4" t="str">
            <v>OM7AL</v>
          </cell>
          <cell r="F4">
            <v>16550003</v>
          </cell>
          <cell r="G4" t="str">
            <v>Paquete Promocion GPS Etrex vista marca Garmin con interfase a PC y software track maker profesional</v>
          </cell>
        </row>
        <row r="5">
          <cell r="A5" t="str">
            <v>Pinza Ponchadora de impacto para Rj 45</v>
          </cell>
          <cell r="B5" t="str">
            <v>MYE</v>
          </cell>
          <cell r="C5">
            <v>170000</v>
          </cell>
          <cell r="D5">
            <v>211564</v>
          </cell>
          <cell r="E5" t="str">
            <v>HA7</v>
          </cell>
          <cell r="F5">
            <v>16550004</v>
          </cell>
          <cell r="G5" t="str">
            <v>Pinza Ponchadora de impacto para Rj 45</v>
          </cell>
        </row>
        <row r="6">
          <cell r="A6" t="str">
            <v>Apisonador  marca wacker modelo BS52V serie 5330745</v>
          </cell>
          <cell r="B6" t="str">
            <v>MYE</v>
          </cell>
          <cell r="C6">
            <v>7768048</v>
          </cell>
          <cell r="D6">
            <v>9666813</v>
          </cell>
          <cell r="E6" t="str">
            <v>OM7AC</v>
          </cell>
          <cell r="F6">
            <v>16550005</v>
          </cell>
          <cell r="G6" t="str">
            <v>Apisonador  marca wacker modelo BS52V serie 5330745</v>
          </cell>
        </row>
        <row r="7">
          <cell r="A7" t="str">
            <v>Planta eléctrica</v>
          </cell>
          <cell r="B7" t="str">
            <v>MYE</v>
          </cell>
          <cell r="C7">
            <v>500000</v>
          </cell>
          <cell r="D7">
            <v>389657</v>
          </cell>
          <cell r="E7" t="str">
            <v>OM7AC</v>
          </cell>
          <cell r="F7">
            <v>16550006</v>
          </cell>
          <cell r="G7" t="str">
            <v>Planta eléctrica</v>
          </cell>
          <cell r="H7">
            <v>1</v>
          </cell>
        </row>
        <row r="8">
          <cell r="A8" t="str">
            <v>Aires Acondicionados</v>
          </cell>
          <cell r="B8" t="str">
            <v>MYE</v>
          </cell>
          <cell r="C8">
            <v>3000000</v>
          </cell>
          <cell r="D8">
            <v>3761193</v>
          </cell>
          <cell r="E8" t="str">
            <v>OM5</v>
          </cell>
          <cell r="F8">
            <v>16550007</v>
          </cell>
          <cell r="G8" t="str">
            <v>Aires Acondicionados</v>
          </cell>
          <cell r="H8">
            <v>1</v>
          </cell>
        </row>
        <row r="9">
          <cell r="A9" t="str">
            <v>Aires Acondicionados</v>
          </cell>
          <cell r="B9" t="str">
            <v>MYE</v>
          </cell>
          <cell r="C9">
            <v>1300000</v>
          </cell>
          <cell r="D9">
            <v>1629849</v>
          </cell>
          <cell r="E9" t="str">
            <v>OM5</v>
          </cell>
          <cell r="F9">
            <v>16550008</v>
          </cell>
          <cell r="G9" t="str">
            <v>Aires Acondicionados</v>
          </cell>
          <cell r="H9">
            <v>1</v>
          </cell>
        </row>
        <row r="10">
          <cell r="A10" t="str">
            <v>Aires Acondicionados</v>
          </cell>
          <cell r="B10" t="str">
            <v>MYE</v>
          </cell>
          <cell r="C10">
            <v>1300000</v>
          </cell>
          <cell r="D10">
            <v>1629849</v>
          </cell>
          <cell r="E10" t="str">
            <v>OM5</v>
          </cell>
          <cell r="F10">
            <v>16550009</v>
          </cell>
          <cell r="G10" t="str">
            <v>Aires Acondicionados</v>
          </cell>
          <cell r="H10">
            <v>1</v>
          </cell>
        </row>
        <row r="11">
          <cell r="A11" t="str">
            <v>Planta Electrica Gasolina serie:#EZFH-1039946(marca:honda,modelo:    em1000f/l,potencia:1000watios,voltaje:120/12voltios,arranque:manual,motor:g101,potencia:2hp,  cap. Tanque:4.2,autonomia trabajo:5.5hrs)</v>
          </cell>
          <cell r="B11" t="str">
            <v>MYE</v>
          </cell>
          <cell r="C11">
            <v>2400001</v>
          </cell>
          <cell r="D11">
            <v>2843566</v>
          </cell>
          <cell r="E11" t="str">
            <v>OM7AC</v>
          </cell>
          <cell r="F11">
            <v>16550010</v>
          </cell>
          <cell r="G11" t="str">
            <v>Planta Electrica Gasolina serie:#EZFH-1039946(marca:honda,modelo:    em1000f/l,potencia:1000watios,voltaje:120/12voltios,arranque:manual,motor:g101,potencia:2hp,  cap. Tanque:4.2,autonomia trabajo:5.5hrs)</v>
          </cell>
          <cell r="H11">
            <v>1</v>
          </cell>
        </row>
        <row r="12">
          <cell r="A12" t="str">
            <v>Cortadora de Concreto Minicon 13 HP naciona 341559</v>
          </cell>
          <cell r="B12" t="str">
            <v>MYE</v>
          </cell>
          <cell r="C12">
            <v>5189492</v>
          </cell>
          <cell r="D12">
            <v>6148606</v>
          </cell>
          <cell r="E12" t="str">
            <v>OM7AC</v>
          </cell>
          <cell r="F12">
            <v>16550011</v>
          </cell>
          <cell r="G12" t="str">
            <v>Cortadora de Concreto Minicon 13 HP naciona 341559</v>
          </cell>
        </row>
        <row r="13">
          <cell r="A13" t="str">
            <v>Disco 14*125*1 SA3</v>
          </cell>
          <cell r="B13" t="str">
            <v>MYE</v>
          </cell>
          <cell r="C13">
            <v>873336</v>
          </cell>
          <cell r="D13">
            <v>1069744</v>
          </cell>
          <cell r="E13" t="str">
            <v>HA7</v>
          </cell>
          <cell r="F13">
            <v>16550012</v>
          </cell>
          <cell r="G13" t="str">
            <v>Disco 14*125*1 SA3</v>
          </cell>
        </row>
        <row r="14">
          <cell r="A14" t="str">
            <v>Bomba Sumergible en acero inoxidable 385S500-6 con motor electrico trifasico marca franklin electrik de 50HP, 460voltios arranque estrella triangulo</v>
          </cell>
          <cell r="B14" t="str">
            <v>MYE</v>
          </cell>
          <cell r="C14">
            <v>12760000</v>
          </cell>
          <cell r="D14">
            <v>15118281</v>
          </cell>
          <cell r="E14" t="str">
            <v>OM7AC</v>
          </cell>
          <cell r="F14">
            <v>16550013</v>
          </cell>
          <cell r="G14" t="str">
            <v>Bomba Sumergible en acero inoxidable 385S500-6 con motor electrico trifasico marca franklin electrik de 50HP, 460voltios arranque estrella triangulo</v>
          </cell>
        </row>
        <row r="15">
          <cell r="A15" t="str">
            <v>Electrobomba Tipo Periferica marca:ebara,potencia:1/2"HP,succ./descarga:1</v>
          </cell>
          <cell r="B15" t="str">
            <v>MYE</v>
          </cell>
          <cell r="C15">
            <v>215000</v>
          </cell>
          <cell r="D15">
            <v>256712</v>
          </cell>
          <cell r="E15" t="str">
            <v>OM7AC</v>
          </cell>
          <cell r="F15">
            <v>16550014</v>
          </cell>
          <cell r="G15" t="str">
            <v>Electrobomba Tipo Periferica marca:ebara,potencia:1/2"HP,succ./descarga:1</v>
          </cell>
        </row>
        <row r="16">
          <cell r="A16" t="str">
            <v>Monitor de Tension de Fase 460 digital REF.3FD 3300</v>
          </cell>
          <cell r="B16" t="str">
            <v>MYE</v>
          </cell>
          <cell r="C16">
            <v>359600</v>
          </cell>
          <cell r="D16">
            <v>406157</v>
          </cell>
          <cell r="E16" t="str">
            <v>OM7AC</v>
          </cell>
          <cell r="F16">
            <v>16550015</v>
          </cell>
          <cell r="G16" t="str">
            <v>Monitor de Tension de Fase 460 digital REF.3FD 3300</v>
          </cell>
        </row>
        <row r="17">
          <cell r="A17" t="str">
            <v>Pulidora Skit 7 "</v>
          </cell>
          <cell r="B17" t="str">
            <v>MYE</v>
          </cell>
          <cell r="C17">
            <v>288500</v>
          </cell>
          <cell r="D17">
            <v>325852</v>
          </cell>
          <cell r="E17" t="str">
            <v>OM7AC</v>
          </cell>
          <cell r="F17">
            <v>16550016</v>
          </cell>
          <cell r="G17" t="str">
            <v>Pulidora Skit 7 "</v>
          </cell>
        </row>
        <row r="18">
          <cell r="A18" t="str">
            <v>Equipo de Diagnostico Ridgid</v>
          </cell>
          <cell r="B18" t="str">
            <v>MYE</v>
          </cell>
          <cell r="C18">
            <v>43709264</v>
          </cell>
          <cell r="D18">
            <v>49368043</v>
          </cell>
          <cell r="E18" t="str">
            <v>OM7AC</v>
          </cell>
          <cell r="F18">
            <v>16550017</v>
          </cell>
          <cell r="G18" t="str">
            <v>Equipo de Diagnostico Ridgid</v>
          </cell>
        </row>
        <row r="19">
          <cell r="A19" t="str">
            <v>Bomba Pedrollo Jet JDWM1A/30 1 HP,serie 01-03,voltaje:110/220 monof. Incluye eyector</v>
          </cell>
          <cell r="B19" t="str">
            <v>MYE</v>
          </cell>
          <cell r="C19">
            <v>512720</v>
          </cell>
          <cell r="D19">
            <v>579101</v>
          </cell>
          <cell r="E19" t="str">
            <v>OM7AC</v>
          </cell>
          <cell r="F19">
            <v>16550018</v>
          </cell>
          <cell r="G19" t="str">
            <v>Bomba Pedrollo Jet JDWM1A/30 1 HP,serie 01-03,voltaje:110/220 monof. Incluye eyector</v>
          </cell>
        </row>
        <row r="20">
          <cell r="A20" t="str">
            <v>Bomba Pedrollo Jet JDWM1A/30 1 HP</v>
          </cell>
          <cell r="B20" t="str">
            <v>MYE</v>
          </cell>
          <cell r="C20">
            <v>512720</v>
          </cell>
          <cell r="D20">
            <v>579101</v>
          </cell>
          <cell r="E20" t="str">
            <v>OM7AC</v>
          </cell>
          <cell r="F20">
            <v>16550019</v>
          </cell>
          <cell r="G20" t="str">
            <v>Bomba Pedrollo Jet JDWM1A/30 1 HP</v>
          </cell>
        </row>
        <row r="21">
          <cell r="A21" t="str">
            <v xml:space="preserve">Motobomba modelo 16 CCG con motores a gasolina marca Brigs Stratton de 6.5 HP </v>
          </cell>
          <cell r="B21" t="str">
            <v>MYE</v>
          </cell>
          <cell r="C21">
            <v>1273680</v>
          </cell>
          <cell r="D21">
            <v>1438573</v>
          </cell>
          <cell r="E21" t="str">
            <v>OM7AC</v>
          </cell>
          <cell r="F21">
            <v>16550020</v>
          </cell>
          <cell r="G21" t="str">
            <v xml:space="preserve">Motobomba modelo 16 CCG con motores a gasolina marca Brigs Stratton de 6.5 HP </v>
          </cell>
        </row>
        <row r="22">
          <cell r="A22" t="str">
            <v xml:space="preserve">Motobomba modelo 16 CCG con motores a gasolina marca Brigs Stratton de 6.5 HP </v>
          </cell>
          <cell r="B22" t="str">
            <v>MYE</v>
          </cell>
          <cell r="C22">
            <v>1273680</v>
          </cell>
          <cell r="D22">
            <v>1438573</v>
          </cell>
          <cell r="E22" t="str">
            <v>OM7AC</v>
          </cell>
          <cell r="F22">
            <v>16550021</v>
          </cell>
          <cell r="G22" t="str">
            <v xml:space="preserve">Motobomba modelo 16 CCG con motores a gasolina marca Brigs Stratton de 6.5 HP </v>
          </cell>
        </row>
        <row r="23">
          <cell r="A23" t="str">
            <v>Motobomba Autocebante a Gasolina(marca:IHM,modelo:G575/201,motor:brigg straton,potencia:8HP,succión:3",descarga:3")serie:0310138</v>
          </cell>
          <cell r="B23" t="str">
            <v>MYE</v>
          </cell>
          <cell r="C23">
            <v>1760000</v>
          </cell>
          <cell r="D23">
            <v>1987855</v>
          </cell>
          <cell r="E23" t="str">
            <v>OM7AC</v>
          </cell>
          <cell r="F23">
            <v>16550022</v>
          </cell>
          <cell r="G23" t="str">
            <v>Motobomba Autocebante a Gasolina(marca:IHM,modelo:G575/201,motor:brigg straton,potencia:8HP,succión:3",descarga:3")serie:0310138</v>
          </cell>
        </row>
        <row r="24">
          <cell r="A24" t="str">
            <v>Motobomba Autocebante a Gasolina(marca:IHM,modelo:G575/201,motor:brigg straton,potencia:8HP,succión:3",descarga:3")serie:0310138</v>
          </cell>
          <cell r="B24" t="str">
            <v>MYE</v>
          </cell>
          <cell r="C24">
            <v>1760000</v>
          </cell>
          <cell r="D24">
            <v>1987855</v>
          </cell>
          <cell r="E24" t="str">
            <v>OM7AC</v>
          </cell>
          <cell r="F24">
            <v>16550023</v>
          </cell>
          <cell r="G24" t="str">
            <v>Motobomba Autocebante a Gasolina(marca:IHM,modelo:G575/201,motor:brigg straton,potencia:8HP,succión:3",descarga:3")serie:0310138</v>
          </cell>
        </row>
        <row r="25">
          <cell r="A25" t="str">
            <v>Equipo Soldadura Lincon</v>
          </cell>
          <cell r="B25" t="str">
            <v>MYE</v>
          </cell>
          <cell r="C25">
            <v>2156672</v>
          </cell>
          <cell r="D25">
            <v>2455516</v>
          </cell>
          <cell r="E25" t="str">
            <v>OM7AC</v>
          </cell>
          <cell r="F25">
            <v>16550024</v>
          </cell>
          <cell r="G25" t="str">
            <v>Equipo Soldadura Lincon</v>
          </cell>
        </row>
        <row r="26">
          <cell r="A26" t="str">
            <v>Bomba Caracol EC-205-S, serie EC2055-3C17G 003</v>
          </cell>
          <cell r="B26" t="str">
            <v>MYE</v>
          </cell>
          <cell r="C26">
            <v>240120</v>
          </cell>
          <cell r="D26">
            <v>273393</v>
          </cell>
          <cell r="E26" t="str">
            <v>OM7AC</v>
          </cell>
          <cell r="F26">
            <v>16550025</v>
          </cell>
          <cell r="G26" t="str">
            <v>Bomba Caracol EC-205-S, serie EC2055-3C17G 003</v>
          </cell>
        </row>
        <row r="27">
          <cell r="A27" t="str">
            <v>Monitor Trif Disibeint 440 v Pfeb</v>
          </cell>
          <cell r="B27" t="str">
            <v>MYE</v>
          </cell>
          <cell r="C27">
            <v>251488</v>
          </cell>
          <cell r="D27">
            <v>286342</v>
          </cell>
          <cell r="E27" t="str">
            <v>OM7AC</v>
          </cell>
          <cell r="F27">
            <v>16550026</v>
          </cell>
          <cell r="G27" t="str">
            <v>Monitor Trif Disibeint 440 v Pfeb</v>
          </cell>
        </row>
        <row r="28">
          <cell r="A28" t="str">
            <v>Monitor Trif Disibeint 440 v Pfeb</v>
          </cell>
          <cell r="B28" t="str">
            <v>MYE</v>
          </cell>
          <cell r="C28">
            <v>251488</v>
          </cell>
          <cell r="D28">
            <v>286342</v>
          </cell>
          <cell r="E28" t="str">
            <v>OM7AC</v>
          </cell>
          <cell r="F28">
            <v>16550027</v>
          </cell>
          <cell r="G28" t="str">
            <v>Monitor Trif Disibeint 440 v Pfeb</v>
          </cell>
        </row>
        <row r="29">
          <cell r="A29" t="str">
            <v>Ponchadora de Impacto</v>
          </cell>
          <cell r="B29" t="str">
            <v>MYE</v>
          </cell>
          <cell r="C29">
            <v>170000</v>
          </cell>
          <cell r="D29">
            <v>183901</v>
          </cell>
          <cell r="E29" t="str">
            <v>OM7AC</v>
          </cell>
          <cell r="F29">
            <v>16550028</v>
          </cell>
          <cell r="G29" t="str">
            <v>Ponchadora de Impacto</v>
          </cell>
        </row>
        <row r="30">
          <cell r="A30" t="str">
            <v>Motobomba Sumergible marca grundfos inoxidable modelo 625S1250-5 con motor franklin electric de 125HP a 460voltios</v>
          </cell>
          <cell r="B30" t="str">
            <v>MYE</v>
          </cell>
          <cell r="C30">
            <v>27820280</v>
          </cell>
          <cell r="D30">
            <v>30094024</v>
          </cell>
          <cell r="E30" t="str">
            <v>OM7AC</v>
          </cell>
          <cell r="F30">
            <v>16550029</v>
          </cell>
          <cell r="G30" t="str">
            <v>Motobomba Sumergible marca grundfos inoxidable modelo 625S1250-5 con motor franklin electric de 125HP a 460voltios</v>
          </cell>
        </row>
        <row r="31">
          <cell r="A31" t="str">
            <v>Bomba A/CEB 20 CCE, referencia:1D0039</v>
          </cell>
          <cell r="B31" t="str">
            <v>MYE</v>
          </cell>
          <cell r="C31">
            <v>1528300</v>
          </cell>
          <cell r="D31">
            <v>1653206</v>
          </cell>
          <cell r="E31" t="str">
            <v>OM7AC</v>
          </cell>
          <cell r="F31">
            <v>16550030</v>
          </cell>
          <cell r="G31" t="str">
            <v>Bomba A/CEB 20 CCE, referencia:1D0039</v>
          </cell>
        </row>
        <row r="32">
          <cell r="A32" t="str">
            <v>Diferencial Manual de 2 toneladas CM</v>
          </cell>
          <cell r="B32" t="str">
            <v>MYE</v>
          </cell>
          <cell r="C32">
            <v>677730</v>
          </cell>
          <cell r="D32">
            <v>733112</v>
          </cell>
          <cell r="E32" t="str">
            <v>OM7AC</v>
          </cell>
          <cell r="F32">
            <v>16550031</v>
          </cell>
          <cell r="G32" t="str">
            <v>Diferencial Manual de 2 toneladas CM</v>
          </cell>
        </row>
        <row r="33">
          <cell r="A33" t="str">
            <v>Juego de LLaves Mixtas 1200fasd</v>
          </cell>
          <cell r="B33" t="str">
            <v>MYE</v>
          </cell>
          <cell r="C33">
            <v>1089878</v>
          </cell>
          <cell r="D33">
            <v>1178952</v>
          </cell>
          <cell r="E33" t="str">
            <v>OM7AC</v>
          </cell>
          <cell r="F33">
            <v>16550032</v>
          </cell>
          <cell r="G33" t="str">
            <v>Juego de LLaves Mixtas 1200fasd</v>
          </cell>
          <cell r="H33">
            <v>1</v>
          </cell>
        </row>
        <row r="34">
          <cell r="A34" t="str">
            <v>Juego de LLaves Mixtas 1200fmasd</v>
          </cell>
          <cell r="B34" t="str">
            <v>MYE</v>
          </cell>
          <cell r="C34">
            <v>743519</v>
          </cell>
          <cell r="D34">
            <v>804282</v>
          </cell>
          <cell r="E34" t="str">
            <v>OM7AC</v>
          </cell>
          <cell r="F34">
            <v>16550033</v>
          </cell>
          <cell r="G34" t="str">
            <v>Juego de LLaves Mixtas 1200fmasd</v>
          </cell>
        </row>
        <row r="35">
          <cell r="A35" t="str">
            <v>Planta Electrica a gasolina, modelo:7200ETG,marca:enermax, potencia:6.3KW,arranque:manual-electrico,motor:GX390K1-honda,potencia:13HP,nivel de ruido: 78 decibeles, capac. Tanque:19lt,autonom.trab.:4.8hr, Serie No. *2918536 y *3226501</v>
          </cell>
          <cell r="B35" t="str">
            <v>MYE</v>
          </cell>
          <cell r="C35">
            <v>4780000</v>
          </cell>
          <cell r="D35">
            <v>5170665</v>
          </cell>
          <cell r="E35" t="str">
            <v>OM7AC</v>
          </cell>
          <cell r="F35">
            <v>16550034</v>
          </cell>
          <cell r="G35" t="str">
            <v>Planta Electrica a gasolina, modelo:7200ETG,marca:enermax, potencia:6.3KW,arranque:manual-electrico,motor:GX390K1-honda,potencia:13HP,nivel de ruido: 78 decibeles, capac. Tanque:19lt,autonom.trab.:4.8hr, Serie No. *2918536 y *3226501</v>
          </cell>
        </row>
        <row r="36">
          <cell r="A36" t="str">
            <v>Planta Electrica a gasolina, modelo:7200ETG,marca:enermax, potencia:6.3KW,arranque:manual-electrico,motor:GX390K1-honda,potencia:13HP,nivel de ruido: 78 decibeles, capac. Tanque:19lt,autonom.trab.:4.8hr, Serie No. *2918536 y *3226501</v>
          </cell>
          <cell r="B36" t="str">
            <v>MYE</v>
          </cell>
          <cell r="C36">
            <v>4780000</v>
          </cell>
          <cell r="D36">
            <v>5170665</v>
          </cell>
          <cell r="E36" t="str">
            <v>OM7AC</v>
          </cell>
          <cell r="F36">
            <v>16550035</v>
          </cell>
          <cell r="G36" t="str">
            <v>Planta Electrica a gasolina, modelo:7200ETG,marca:enermax, potencia:6.3KW,arranque:manual-electrico,motor:GX390K1-honda,potencia:13HP,nivel de ruido: 78 decibeles, capac. Tanque:19lt,autonom.trab.:4.8hr, Serie No. *2918536 y *3226501</v>
          </cell>
        </row>
        <row r="37">
          <cell r="A37" t="str">
            <v>Equipos de Bombeo Sumergibles para pozo profundo-Marca Ebara (modelo BHS 1012-5-125, capacidad  H=131.1m(430Ft),Q=180m3/hr(50L/sg), motor:125HP</v>
          </cell>
          <cell r="B37" t="str">
            <v>MYE</v>
          </cell>
          <cell r="C37">
            <v>32413996</v>
          </cell>
          <cell r="D37">
            <v>35063184</v>
          </cell>
          <cell r="E37" t="str">
            <v>OM7AC</v>
          </cell>
          <cell r="F37">
            <v>16550036</v>
          </cell>
          <cell r="G37" t="str">
            <v>Equipos de Bombeo Sumergibles para pozo profundo-Marca Ebara (modelo BHS 1012-5-125, capacidad  H=131.1m(430Ft),Q=180m3/hr(50L/sg), motor:125HP</v>
          </cell>
        </row>
        <row r="38">
          <cell r="A38" t="str">
            <v>Equipos de Bombeo Sumergibles para pozo profundo-Marca Ebara(modelo BHS 517-12-45, capacidad H=112.8m(370Ft), Q=72m3/hr(20L/sg),motor:45HP</v>
          </cell>
          <cell r="B38" t="str">
            <v>MYE</v>
          </cell>
          <cell r="C38">
            <v>13611904</v>
          </cell>
          <cell r="D38">
            <v>14724399</v>
          </cell>
          <cell r="E38" t="str">
            <v>OM7AC</v>
          </cell>
          <cell r="F38">
            <v>16550037</v>
          </cell>
          <cell r="G38" t="str">
            <v>Equipos de Bombeo Sumergibles para pozo profundo-Marca Ebara(modelo BHS 517-12-45, capacidad H=112.8m(370Ft), Q=72m3/hr(20L/sg),motor:45HP</v>
          </cell>
        </row>
        <row r="39">
          <cell r="A39" t="str">
            <v>Equipos de Bombeo Sumergibles para pozo profundo-Marca Ebara(modelo BHS 517-11-40,capacidad H=100m(328Ft),Q=72m3/hr(20L/sg),motor:40HP</v>
          </cell>
          <cell r="B39" t="str">
            <v>MYE</v>
          </cell>
          <cell r="C39">
            <v>12747124</v>
          </cell>
          <cell r="D39">
            <v>13788940</v>
          </cell>
          <cell r="E39" t="str">
            <v>OM7AC</v>
          </cell>
          <cell r="F39">
            <v>16550038</v>
          </cell>
          <cell r="G39" t="str">
            <v>Equipos de Bombeo Sumergibles para pozo profundo-Marca Ebara(modelo BHS 517-11-40,capacidad H=100m(328Ft),Q=72m3/hr(20L/sg),motor:40HP</v>
          </cell>
        </row>
        <row r="40">
          <cell r="A40" t="str">
            <v>Bomba Sumergible marca grundfos inoxidable modelo 800S1000-4 con motor franklin electric de 100 460voltios</v>
          </cell>
          <cell r="B40" t="str">
            <v>MYE</v>
          </cell>
          <cell r="C40">
            <v>28431600</v>
          </cell>
          <cell r="D40">
            <v>29267162</v>
          </cell>
          <cell r="E40" t="str">
            <v>OM7AC</v>
          </cell>
          <cell r="F40">
            <v>16550039</v>
          </cell>
          <cell r="G40" t="str">
            <v>Bomba Sumergible marca grundfos inoxidable modelo 800S1000-4 con motor franklin electric de 100 460voltios</v>
          </cell>
        </row>
        <row r="41">
          <cell r="A41" t="str">
            <v>Motobomba Sumergible marca grundfos inoxidable modelo 385S500-6 con motor franklin electric de 50HP a 460voltios</v>
          </cell>
          <cell r="B41" t="str">
            <v>MYE</v>
          </cell>
          <cell r="C41">
            <v>15581120</v>
          </cell>
          <cell r="D41">
            <v>16039024</v>
          </cell>
          <cell r="E41" t="str">
            <v>OM7AC</v>
          </cell>
          <cell r="F41">
            <v>16550040</v>
          </cell>
          <cell r="G41" t="str">
            <v>Motobomba Sumergible marca grundfos inoxidable modelo 385S500-6 con motor franklin electric de 50HP a 460voltios</v>
          </cell>
        </row>
        <row r="42">
          <cell r="A42" t="str">
            <v>Motobomba Sumergible marca grundfos inoxidable modelo 475S1000-9 con motor franklin electric de 100HP a 460voltios</v>
          </cell>
          <cell r="B42" t="str">
            <v>MYE</v>
          </cell>
          <cell r="C42">
            <v>25462000</v>
          </cell>
          <cell r="D42">
            <v>26210288</v>
          </cell>
          <cell r="E42" t="str">
            <v>OM7AC</v>
          </cell>
          <cell r="F42">
            <v>16550041</v>
          </cell>
          <cell r="G42" t="str">
            <v>Motobomba Sumergible marca grundfos inoxidable modelo 475S1000-9 con motor franklin electric de 100HP a 460voltios</v>
          </cell>
        </row>
        <row r="43">
          <cell r="A43" t="str">
            <v>Destapadora k-1000 ridg ref:*34295</v>
          </cell>
          <cell r="B43" t="str">
            <v>MYE</v>
          </cell>
          <cell r="C43">
            <v>11484000</v>
          </cell>
          <cell r="D43">
            <v>11821495</v>
          </cell>
          <cell r="E43" t="str">
            <v>OM7AL</v>
          </cell>
          <cell r="F43">
            <v>16550042</v>
          </cell>
          <cell r="G43" t="str">
            <v>Destapadora k-1000 ridg ref:*34295</v>
          </cell>
        </row>
        <row r="44">
          <cell r="A44" t="str">
            <v>Destapadora k-1000 ridg ref:*34295</v>
          </cell>
          <cell r="B44" t="str">
            <v>MYE</v>
          </cell>
          <cell r="C44">
            <v>11484000</v>
          </cell>
          <cell r="D44">
            <v>11821495</v>
          </cell>
          <cell r="E44" t="str">
            <v>OM7AL</v>
          </cell>
          <cell r="F44">
            <v>16550043</v>
          </cell>
          <cell r="G44" t="str">
            <v>Destapadora k-1000 ridg ref:*34295</v>
          </cell>
        </row>
        <row r="45">
          <cell r="A45" t="str">
            <v>Llave de Tubo trabajo</v>
          </cell>
          <cell r="B45" t="str">
            <v>MYE</v>
          </cell>
          <cell r="C45">
            <v>152241</v>
          </cell>
          <cell r="D45">
            <v>156711</v>
          </cell>
          <cell r="E45" t="str">
            <v>HA7</v>
          </cell>
          <cell r="F45">
            <v>16550044</v>
          </cell>
          <cell r="G45" t="str">
            <v>Llave de Tubo trabajo</v>
          </cell>
        </row>
        <row r="46">
          <cell r="A46" t="str">
            <v>LLave P/ Tubo de trabajo</v>
          </cell>
          <cell r="B46" t="str">
            <v>MYE</v>
          </cell>
          <cell r="C46">
            <v>240071</v>
          </cell>
          <cell r="D46">
            <v>247126</v>
          </cell>
          <cell r="E46" t="str">
            <v>HA7</v>
          </cell>
          <cell r="F46">
            <v>16550045</v>
          </cell>
          <cell r="G46" t="str">
            <v>LLave P/ Tubo de trabajo</v>
          </cell>
        </row>
        <row r="47">
          <cell r="A47" t="str">
            <v>Llave p/ Tubo de trabajo</v>
          </cell>
          <cell r="B47" t="str">
            <v>MYE</v>
          </cell>
          <cell r="C47">
            <v>506920</v>
          </cell>
          <cell r="D47">
            <v>521819</v>
          </cell>
          <cell r="E47" t="str">
            <v>HA7</v>
          </cell>
          <cell r="F47">
            <v>16550046</v>
          </cell>
          <cell r="G47" t="str">
            <v>LLave P/ Tubo de trabajo</v>
          </cell>
        </row>
        <row r="48">
          <cell r="A48" t="str">
            <v>Extrator 5 TON.5.1/2*7" POWER TEAM</v>
          </cell>
          <cell r="B48" t="str">
            <v>MYE</v>
          </cell>
          <cell r="C48">
            <v>170369</v>
          </cell>
          <cell r="D48">
            <v>175380</v>
          </cell>
          <cell r="E48" t="str">
            <v>HA7</v>
          </cell>
          <cell r="F48">
            <v>16550047</v>
          </cell>
          <cell r="G48" t="str">
            <v>Extrator 5 TON.5.1/2*7" POWER TEAM</v>
          </cell>
        </row>
        <row r="49">
          <cell r="A49" t="str">
            <v>Martillo D.Bola 24ONZ</v>
          </cell>
          <cell r="B49" t="str">
            <v>MYE</v>
          </cell>
          <cell r="C49">
            <v>82319</v>
          </cell>
          <cell r="D49">
            <v>84737</v>
          </cell>
          <cell r="E49" t="str">
            <v>HA7</v>
          </cell>
          <cell r="F49">
            <v>16550048</v>
          </cell>
          <cell r="G49" t="str">
            <v>Martillo D.Bola 24ONZ</v>
          </cell>
        </row>
        <row r="50">
          <cell r="A50" t="str">
            <v>Hombresolo 10 guijada</v>
          </cell>
          <cell r="B50" t="str">
            <v>MYE</v>
          </cell>
          <cell r="C50">
            <v>41380</v>
          </cell>
          <cell r="D50">
            <v>42603</v>
          </cell>
          <cell r="E50" t="str">
            <v>HA7</v>
          </cell>
          <cell r="F50">
            <v>16550049</v>
          </cell>
          <cell r="G50" t="str">
            <v>Hombresolo 10 guijada</v>
          </cell>
        </row>
        <row r="51">
          <cell r="A51" t="str">
            <v>Jgo. de Llaves BRISTOL 0.28</v>
          </cell>
          <cell r="B51" t="str">
            <v>MYE</v>
          </cell>
          <cell r="C51">
            <v>98739</v>
          </cell>
          <cell r="D51">
            <v>101639</v>
          </cell>
          <cell r="E51" t="str">
            <v>HA7</v>
          </cell>
          <cell r="F51">
            <v>16550050</v>
          </cell>
          <cell r="G51" t="str">
            <v>Jgo. de Llaves BRISTOL 0.28</v>
          </cell>
        </row>
        <row r="52">
          <cell r="A52" t="str">
            <v>Jgo. de BROGAS 1/16-1 HSS 37 pzas.</v>
          </cell>
          <cell r="B52" t="str">
            <v>MYE</v>
          </cell>
          <cell r="C52">
            <v>1046900</v>
          </cell>
          <cell r="D52">
            <v>1077670</v>
          </cell>
          <cell r="E52" t="str">
            <v>HA7</v>
          </cell>
          <cell r="F52">
            <v>16550051</v>
          </cell>
          <cell r="G52" t="str">
            <v>Jgo. de BROGAS 1/16-1 HSS 37 pzas.</v>
          </cell>
          <cell r="H52">
            <v>1</v>
          </cell>
        </row>
        <row r="53">
          <cell r="A53" t="str">
            <v>Ratchet de 1/2 IR</v>
          </cell>
          <cell r="B53" t="str">
            <v>MYE</v>
          </cell>
          <cell r="C53">
            <v>136703</v>
          </cell>
          <cell r="D53">
            <v>140724</v>
          </cell>
          <cell r="E53" t="str">
            <v>HA7</v>
          </cell>
          <cell r="F53">
            <v>16550052</v>
          </cell>
          <cell r="G53" t="str">
            <v>Ratchet de 1/2 IR</v>
          </cell>
          <cell r="H53">
            <v>1</v>
          </cell>
        </row>
        <row r="54">
          <cell r="A54" t="str">
            <v>Prensa de Banco de 8"URSUS</v>
          </cell>
          <cell r="B54" t="str">
            <v>MYE</v>
          </cell>
          <cell r="C54">
            <v>396720</v>
          </cell>
          <cell r="D54">
            <v>408380</v>
          </cell>
          <cell r="E54" t="str">
            <v>HA7</v>
          </cell>
          <cell r="F54">
            <v>16550053</v>
          </cell>
          <cell r="G54" t="str">
            <v>Prensa de Banco de 8"URSUS</v>
          </cell>
          <cell r="H54">
            <v>1</v>
          </cell>
        </row>
        <row r="55">
          <cell r="A55" t="str">
            <v>Prensa Cadena de</v>
          </cell>
          <cell r="B55" t="str">
            <v>MYE</v>
          </cell>
          <cell r="C55">
            <v>1696419</v>
          </cell>
          <cell r="D55">
            <v>1746270</v>
          </cell>
          <cell r="E55" t="str">
            <v>HA7</v>
          </cell>
          <cell r="F55">
            <v>16550054</v>
          </cell>
          <cell r="G55" t="str">
            <v>Prensa Cadena de</v>
          </cell>
          <cell r="H55">
            <v>1</v>
          </cell>
        </row>
        <row r="56">
          <cell r="A56" t="str">
            <v>Llave P/tubo Trabajo</v>
          </cell>
          <cell r="B56" t="str">
            <v>MYE</v>
          </cell>
          <cell r="C56">
            <v>106453</v>
          </cell>
          <cell r="D56">
            <v>109582</v>
          </cell>
          <cell r="E56" t="str">
            <v>HA7</v>
          </cell>
          <cell r="F56">
            <v>16550055</v>
          </cell>
          <cell r="G56" t="str">
            <v>Llave P/tubo Trabajo</v>
          </cell>
          <cell r="H56">
            <v>1</v>
          </cell>
        </row>
        <row r="57">
          <cell r="A57" t="str">
            <v>Barra de Puntas 16 Libras Marca</v>
          </cell>
          <cell r="B57" t="str">
            <v>MYE</v>
          </cell>
          <cell r="C57">
            <v>43639</v>
          </cell>
          <cell r="D57">
            <v>44929</v>
          </cell>
          <cell r="E57" t="str">
            <v>HA7</v>
          </cell>
          <cell r="F57">
            <v>16550056</v>
          </cell>
          <cell r="G57" t="str">
            <v>Barra de Puntas 16 Libras Marca</v>
          </cell>
        </row>
        <row r="58">
          <cell r="A58" t="str">
            <v>Barra de Puntas 16 Libras Marca</v>
          </cell>
          <cell r="B58" t="str">
            <v>MYE</v>
          </cell>
          <cell r="C58">
            <v>43639</v>
          </cell>
          <cell r="D58">
            <v>44929</v>
          </cell>
          <cell r="E58" t="str">
            <v>HA7</v>
          </cell>
          <cell r="F58">
            <v>16550057</v>
          </cell>
          <cell r="G58" t="str">
            <v>Barra de Puntas 16 Libras Marca</v>
          </cell>
        </row>
        <row r="59">
          <cell r="A59" t="str">
            <v>Manguera Gemela Oxiacetilenica</v>
          </cell>
          <cell r="B59" t="str">
            <v>MYE</v>
          </cell>
          <cell r="C59">
            <v>5730</v>
          </cell>
          <cell r="D59">
            <v>5902</v>
          </cell>
          <cell r="E59" t="str">
            <v>HA7</v>
          </cell>
          <cell r="F59">
            <v>16550058</v>
          </cell>
          <cell r="G59" t="str">
            <v>Manguera Gemela Oxiacetilenica</v>
          </cell>
          <cell r="H59">
            <v>1</v>
          </cell>
        </row>
        <row r="60">
          <cell r="A60" t="str">
            <v>Manguera Gemela Oxiacetilenica</v>
          </cell>
          <cell r="B60" t="str">
            <v>MYE</v>
          </cell>
          <cell r="C60">
            <v>5730</v>
          </cell>
          <cell r="D60">
            <v>5902</v>
          </cell>
          <cell r="E60" t="str">
            <v>HA7</v>
          </cell>
          <cell r="F60">
            <v>16550059</v>
          </cell>
          <cell r="G60" t="str">
            <v>Manguera Gemela Oxiacetilenica</v>
          </cell>
          <cell r="H60">
            <v>1</v>
          </cell>
        </row>
        <row r="61">
          <cell r="A61" t="str">
            <v>Manguera Gemela Oxiacetilenica</v>
          </cell>
          <cell r="B61" t="str">
            <v>MYE</v>
          </cell>
          <cell r="C61">
            <v>5730</v>
          </cell>
          <cell r="D61">
            <v>5902</v>
          </cell>
          <cell r="E61" t="str">
            <v>HA7</v>
          </cell>
          <cell r="F61">
            <v>16550060</v>
          </cell>
          <cell r="G61" t="str">
            <v>Manguera Gemela Oxiacetilenica</v>
          </cell>
          <cell r="H61">
            <v>1</v>
          </cell>
        </row>
        <row r="62">
          <cell r="A62" t="str">
            <v>Manguera Gemela Oxiacetilenica</v>
          </cell>
          <cell r="B62" t="str">
            <v>MYE</v>
          </cell>
          <cell r="C62">
            <v>5730</v>
          </cell>
          <cell r="D62">
            <v>5902</v>
          </cell>
          <cell r="E62" t="str">
            <v>HA7</v>
          </cell>
          <cell r="F62">
            <v>16550061</v>
          </cell>
          <cell r="G62" t="str">
            <v>Manguera Gemela Oxiacetilenica</v>
          </cell>
          <cell r="H62">
            <v>1</v>
          </cell>
        </row>
        <row r="63">
          <cell r="A63" t="str">
            <v>Manguera Gemela Oxiacetilenica</v>
          </cell>
          <cell r="B63" t="str">
            <v>MYE</v>
          </cell>
          <cell r="C63">
            <v>5730</v>
          </cell>
          <cell r="D63">
            <v>5902</v>
          </cell>
          <cell r="E63" t="str">
            <v>HA7</v>
          </cell>
          <cell r="F63">
            <v>16550062</v>
          </cell>
          <cell r="G63" t="str">
            <v>Manguera Gemela Oxiacetilenica</v>
          </cell>
          <cell r="H63">
            <v>1</v>
          </cell>
        </row>
        <row r="64">
          <cell r="A64" t="str">
            <v>Manguera Gemela Oxiacetilenica</v>
          </cell>
          <cell r="B64" t="str">
            <v>MYE</v>
          </cell>
          <cell r="C64">
            <v>5730</v>
          </cell>
          <cell r="D64">
            <v>5902</v>
          </cell>
          <cell r="E64" t="str">
            <v>HA7</v>
          </cell>
          <cell r="F64">
            <v>16550063</v>
          </cell>
          <cell r="G64" t="str">
            <v>Manguera Gemela Oxiacetilenica</v>
          </cell>
          <cell r="H64">
            <v>1</v>
          </cell>
        </row>
        <row r="65">
          <cell r="A65" t="str">
            <v>Manguera Gemela Oxiacetilenica</v>
          </cell>
          <cell r="B65" t="str">
            <v>MYE</v>
          </cell>
          <cell r="C65">
            <v>5730</v>
          </cell>
          <cell r="D65">
            <v>5902</v>
          </cell>
          <cell r="E65" t="str">
            <v>HA7</v>
          </cell>
          <cell r="F65">
            <v>16550064</v>
          </cell>
          <cell r="G65" t="str">
            <v>Manguera Gemela Oxiacetilenica</v>
          </cell>
        </row>
        <row r="66">
          <cell r="A66" t="str">
            <v>Manguera Gemela Oxiacetilenica</v>
          </cell>
          <cell r="B66" t="str">
            <v>MYE</v>
          </cell>
          <cell r="C66">
            <v>5730</v>
          </cell>
          <cell r="D66">
            <v>5902</v>
          </cell>
          <cell r="E66" t="str">
            <v>HA7</v>
          </cell>
          <cell r="F66">
            <v>16550065</v>
          </cell>
          <cell r="G66" t="str">
            <v>Manguera Gemela Oxiacetilenica</v>
          </cell>
        </row>
        <row r="67">
          <cell r="A67" t="str">
            <v>Manguera Gemela Oxiacetilenica</v>
          </cell>
          <cell r="B67" t="str">
            <v>MYE</v>
          </cell>
          <cell r="C67">
            <v>5730</v>
          </cell>
          <cell r="D67">
            <v>5902</v>
          </cell>
          <cell r="E67" t="str">
            <v>HA7</v>
          </cell>
          <cell r="F67">
            <v>16550066</v>
          </cell>
          <cell r="G67" t="str">
            <v>Manguera Gemela Oxiacetilenica</v>
          </cell>
        </row>
        <row r="68">
          <cell r="A68" t="str">
            <v>Manguera Gemela Oxiacetilenica</v>
          </cell>
          <cell r="B68" t="str">
            <v>MYE</v>
          </cell>
          <cell r="C68">
            <v>5730</v>
          </cell>
          <cell r="D68">
            <v>5902</v>
          </cell>
          <cell r="E68" t="str">
            <v>HA7</v>
          </cell>
          <cell r="F68">
            <v>16550067</v>
          </cell>
          <cell r="G68" t="str">
            <v>Manguera Gemela Oxiacetilenica</v>
          </cell>
        </row>
        <row r="69">
          <cell r="A69" t="str">
            <v>Manguera Gemela Oxiacetilenica</v>
          </cell>
          <cell r="B69" t="str">
            <v>MYE</v>
          </cell>
          <cell r="C69">
            <v>5730</v>
          </cell>
          <cell r="D69">
            <v>5902</v>
          </cell>
          <cell r="E69" t="str">
            <v>HA7</v>
          </cell>
          <cell r="F69">
            <v>16550068</v>
          </cell>
          <cell r="G69" t="str">
            <v>Manguera Gemela Oxiacetilenica</v>
          </cell>
        </row>
        <row r="70">
          <cell r="A70" t="str">
            <v>Manguera Gemela Oxiacetilenica</v>
          </cell>
          <cell r="B70" t="str">
            <v>MYE</v>
          </cell>
          <cell r="C70">
            <v>5730</v>
          </cell>
          <cell r="D70">
            <v>5902</v>
          </cell>
          <cell r="E70" t="str">
            <v>HA7</v>
          </cell>
          <cell r="F70">
            <v>16550069</v>
          </cell>
          <cell r="G70" t="str">
            <v>Manguera Gemela Oxiacetilenica</v>
          </cell>
        </row>
        <row r="71">
          <cell r="A71" t="str">
            <v>Manguera Gemela Oxiacetilenica</v>
          </cell>
          <cell r="B71" t="str">
            <v>MYE</v>
          </cell>
          <cell r="C71">
            <v>5730</v>
          </cell>
          <cell r="D71">
            <v>5902</v>
          </cell>
          <cell r="E71" t="str">
            <v>HA7</v>
          </cell>
          <cell r="F71">
            <v>16550070</v>
          </cell>
          <cell r="G71" t="str">
            <v>Manguera Gemela Oxiacetilenica</v>
          </cell>
        </row>
        <row r="72">
          <cell r="A72" t="str">
            <v>Manguera Gemela Oxiacetilenica</v>
          </cell>
          <cell r="B72" t="str">
            <v>MYE</v>
          </cell>
          <cell r="C72">
            <v>5730</v>
          </cell>
          <cell r="D72">
            <v>5902</v>
          </cell>
          <cell r="E72" t="str">
            <v>HA7</v>
          </cell>
          <cell r="F72">
            <v>16550071</v>
          </cell>
          <cell r="G72" t="str">
            <v>Manguera Gemela Oxiacetilenica</v>
          </cell>
        </row>
        <row r="73">
          <cell r="A73" t="str">
            <v>Manguera Gemela Oxiacetilenica</v>
          </cell>
          <cell r="B73" t="str">
            <v>MYE</v>
          </cell>
          <cell r="C73">
            <v>5730</v>
          </cell>
          <cell r="D73">
            <v>5902</v>
          </cell>
          <cell r="E73" t="str">
            <v>HA7</v>
          </cell>
          <cell r="F73">
            <v>16550072</v>
          </cell>
          <cell r="G73" t="str">
            <v>Manguera Gemela Oxiacetilenica</v>
          </cell>
        </row>
        <row r="74">
          <cell r="A74" t="str">
            <v>Manguera Gemela Oxiacetilenica</v>
          </cell>
          <cell r="B74" t="str">
            <v>MYE</v>
          </cell>
          <cell r="C74">
            <v>5730</v>
          </cell>
          <cell r="D74">
            <v>5902</v>
          </cell>
          <cell r="E74" t="str">
            <v>HA7</v>
          </cell>
          <cell r="F74">
            <v>16550073</v>
          </cell>
          <cell r="G74" t="str">
            <v>Manguera Gemela Oxiacetilenica</v>
          </cell>
        </row>
        <row r="75">
          <cell r="A75" t="str">
            <v>Manguera Gemela Oxiacetilenica</v>
          </cell>
          <cell r="B75" t="str">
            <v>MYE</v>
          </cell>
          <cell r="C75">
            <v>5730</v>
          </cell>
          <cell r="D75">
            <v>5902</v>
          </cell>
          <cell r="E75" t="str">
            <v>HA7</v>
          </cell>
          <cell r="F75">
            <v>16550074</v>
          </cell>
          <cell r="G75" t="str">
            <v>Manguera Gemela Oxiacetilenica</v>
          </cell>
        </row>
        <row r="76">
          <cell r="A76" t="str">
            <v>Manguera Gemela Oxiacetilenica</v>
          </cell>
          <cell r="B76" t="str">
            <v>MYE</v>
          </cell>
          <cell r="C76">
            <v>5730</v>
          </cell>
          <cell r="D76">
            <v>5902</v>
          </cell>
          <cell r="E76" t="str">
            <v>HA7</v>
          </cell>
          <cell r="F76">
            <v>16550075</v>
          </cell>
          <cell r="G76" t="str">
            <v>Manguera Gemela Oxiacetilenica</v>
          </cell>
        </row>
        <row r="77">
          <cell r="A77" t="str">
            <v>Manguera Gemela Oxiacetilenica</v>
          </cell>
          <cell r="B77" t="str">
            <v>MYE</v>
          </cell>
          <cell r="C77">
            <v>5730</v>
          </cell>
          <cell r="D77">
            <v>5902</v>
          </cell>
          <cell r="E77" t="str">
            <v>HA7</v>
          </cell>
          <cell r="F77">
            <v>16550076</v>
          </cell>
          <cell r="G77" t="str">
            <v>Manguera Gemela Oxiacetilenica</v>
          </cell>
        </row>
        <row r="78">
          <cell r="A78" t="str">
            <v>Manguera Gemela Oxiacetilenica</v>
          </cell>
          <cell r="B78" t="str">
            <v>MYE</v>
          </cell>
          <cell r="C78">
            <v>5730</v>
          </cell>
          <cell r="D78">
            <v>5902</v>
          </cell>
          <cell r="E78" t="str">
            <v>HA7</v>
          </cell>
          <cell r="F78">
            <v>16550077</v>
          </cell>
          <cell r="G78" t="str">
            <v>Manguera Gemela Oxiacetilenica</v>
          </cell>
        </row>
        <row r="79">
          <cell r="A79" t="str">
            <v>Pinza P/PINES Comertible</v>
          </cell>
          <cell r="B79" t="str">
            <v>MYE</v>
          </cell>
          <cell r="C79">
            <v>75068</v>
          </cell>
          <cell r="D79">
            <v>77277</v>
          </cell>
          <cell r="E79" t="str">
            <v>HA7</v>
          </cell>
          <cell r="F79">
            <v>16550078</v>
          </cell>
          <cell r="G79" t="str">
            <v>Pinza P/PINES Comertible</v>
          </cell>
        </row>
        <row r="80">
          <cell r="A80" t="str">
            <v>Jgo.Cinceles 86C PROTO 5pzas.</v>
          </cell>
          <cell r="B80" t="str">
            <v>MYE</v>
          </cell>
          <cell r="C80">
            <v>89377</v>
          </cell>
          <cell r="D80">
            <v>91999</v>
          </cell>
          <cell r="E80" t="str">
            <v>HA7</v>
          </cell>
          <cell r="F80">
            <v>16550079</v>
          </cell>
          <cell r="G80" t="str">
            <v>Jgo.Cinceles 86C PROTO 5pzas.</v>
          </cell>
        </row>
        <row r="81">
          <cell r="A81" t="str">
            <v>Volvedor Articulado de 1</v>
          </cell>
          <cell r="B81" t="str">
            <v>MYE</v>
          </cell>
          <cell r="C81">
            <v>438632</v>
          </cell>
          <cell r="D81">
            <v>451531</v>
          </cell>
          <cell r="E81" t="str">
            <v>HA7</v>
          </cell>
          <cell r="F81">
            <v>16550080</v>
          </cell>
          <cell r="G81" t="str">
            <v>Volvedor Articulado de 1</v>
          </cell>
        </row>
        <row r="82">
          <cell r="A82" t="str">
            <v>Jgo.Cinceles 86B PROTO 7pzas.</v>
          </cell>
          <cell r="B82" t="str">
            <v>MYE</v>
          </cell>
          <cell r="C82">
            <v>151842</v>
          </cell>
          <cell r="D82">
            <v>156299</v>
          </cell>
          <cell r="E82" t="str">
            <v>HA7</v>
          </cell>
          <cell r="F82">
            <v>16550081</v>
          </cell>
          <cell r="G82" t="str">
            <v>Jgo.Cinceles 86B PROTO 7pzas.</v>
          </cell>
        </row>
        <row r="83">
          <cell r="A83" t="str">
            <v>Jgo. de Llaves BRISTOL 0.7</v>
          </cell>
          <cell r="B83" t="str">
            <v>MYE</v>
          </cell>
          <cell r="C83">
            <v>105448</v>
          </cell>
          <cell r="D83">
            <v>108546</v>
          </cell>
          <cell r="E83" t="str">
            <v>HA7</v>
          </cell>
          <cell r="F83">
            <v>16550082</v>
          </cell>
          <cell r="G83" t="str">
            <v>Jgo. de Llaves BRISTOL 0.7</v>
          </cell>
        </row>
        <row r="84">
          <cell r="A84" t="str">
            <v>Jgo. de Llaves Mixtas de 1 a 2" PROTOS</v>
          </cell>
          <cell r="B84" t="str">
            <v>MYE</v>
          </cell>
          <cell r="C84">
            <v>2746593</v>
          </cell>
          <cell r="D84">
            <v>2827312</v>
          </cell>
          <cell r="E84" t="str">
            <v>HA7</v>
          </cell>
          <cell r="F84">
            <v>16550083</v>
          </cell>
          <cell r="G84" t="str">
            <v>Jgo. de Llaves Mixtas de 1 a 2" PROTOS</v>
          </cell>
        </row>
        <row r="85">
          <cell r="A85" t="str">
            <v>Jgo. De Copas 1/2 de 3/8-1 PROTO</v>
          </cell>
          <cell r="B85" t="str">
            <v>MYE</v>
          </cell>
          <cell r="C85">
            <v>215353</v>
          </cell>
          <cell r="D85">
            <v>221676</v>
          </cell>
          <cell r="E85" t="str">
            <v>HA7</v>
          </cell>
          <cell r="F85">
            <v>16550084</v>
          </cell>
          <cell r="G85" t="str">
            <v>Jgo. De Copas 1/2 de 3/8-1 PROTO</v>
          </cell>
        </row>
        <row r="86">
          <cell r="A86" t="str">
            <v>Llave P/tubo Trabajo</v>
          </cell>
          <cell r="B86" t="str">
            <v>MYE</v>
          </cell>
          <cell r="C86">
            <v>106328</v>
          </cell>
          <cell r="D86">
            <v>109454</v>
          </cell>
          <cell r="E86" t="str">
            <v>HA7</v>
          </cell>
          <cell r="F86">
            <v>16550085</v>
          </cell>
          <cell r="G86" t="str">
            <v>Llave P/tubo Trabajo</v>
          </cell>
        </row>
        <row r="87">
          <cell r="A87" t="str">
            <v>Tijera P/Lamina 10"PROTO.</v>
          </cell>
          <cell r="B87" t="str">
            <v>MYE</v>
          </cell>
          <cell r="C87">
            <v>53274</v>
          </cell>
          <cell r="D87">
            <v>54837</v>
          </cell>
          <cell r="E87" t="str">
            <v>HA7</v>
          </cell>
          <cell r="F87">
            <v>16550086</v>
          </cell>
          <cell r="G87" t="str">
            <v>Tijera P/Lamina 10"PROTO.</v>
          </cell>
        </row>
        <row r="88">
          <cell r="A88" t="str">
            <v>Jgo. de Copas 1"DE 1.1/16-2" PROTO</v>
          </cell>
          <cell r="B88" t="str">
            <v>MYE</v>
          </cell>
          <cell r="C88">
            <v>1392174</v>
          </cell>
          <cell r="D88">
            <v>1433094</v>
          </cell>
          <cell r="E88" t="str">
            <v>HA7</v>
          </cell>
          <cell r="F88">
            <v>16550087</v>
          </cell>
          <cell r="G88" t="str">
            <v>Jgo. de Copas 1"DE 1.1/16-2" PROTO</v>
          </cell>
        </row>
        <row r="89">
          <cell r="A89" t="str">
            <v>Bomba Industrial  2.0 HP 4HME200 Marca Evans-motor webb 110/220voltios,succión y desc 1 1/2*1 1/4</v>
          </cell>
          <cell r="B89" t="str">
            <v>MYE</v>
          </cell>
          <cell r="C89">
            <v>473280</v>
          </cell>
          <cell r="D89">
            <v>487193</v>
          </cell>
          <cell r="E89" t="str">
            <v>HA7</v>
          </cell>
          <cell r="F89">
            <v>16550088</v>
          </cell>
          <cell r="G89" t="str">
            <v>Bomba Industrial  2.0 HP 4HME200 Marca Evans-motor webb 110/220voltios,succión y desc 1 1/2*1 1/4</v>
          </cell>
          <cell r="H89">
            <v>1</v>
          </cell>
        </row>
        <row r="90">
          <cell r="A90" t="str">
            <v>Equipo de Soldadura Autogena</v>
          </cell>
          <cell r="B90" t="str">
            <v>MYE</v>
          </cell>
          <cell r="C90">
            <v>1567595</v>
          </cell>
          <cell r="D90">
            <v>1585615</v>
          </cell>
          <cell r="E90" t="str">
            <v>HA7</v>
          </cell>
          <cell r="F90">
            <v>16550089</v>
          </cell>
          <cell r="G90" t="str">
            <v>Equipo de Soldadura Autogena</v>
          </cell>
          <cell r="H90">
            <v>1</v>
          </cell>
        </row>
        <row r="91">
          <cell r="A91" t="str">
            <v>Torres Riendadas de 40 metros de altura</v>
          </cell>
          <cell r="B91" t="str">
            <v>MYE</v>
          </cell>
          <cell r="C91">
            <v>14790000</v>
          </cell>
          <cell r="D91">
            <v>14960016</v>
          </cell>
          <cell r="E91" t="str">
            <v>HA7</v>
          </cell>
          <cell r="F91">
            <v>16550090</v>
          </cell>
          <cell r="G91" t="str">
            <v>Torres Riendadas de 40 metros de altura</v>
          </cell>
          <cell r="H91">
            <v>1</v>
          </cell>
        </row>
        <row r="92">
          <cell r="A92" t="str">
            <v>Torres Riendadas de 25 metros de altura</v>
          </cell>
          <cell r="B92" t="str">
            <v>MYE</v>
          </cell>
          <cell r="C92">
            <v>7377600</v>
          </cell>
          <cell r="D92">
            <v>7462407</v>
          </cell>
          <cell r="E92" t="str">
            <v>HA7</v>
          </cell>
          <cell r="F92">
            <v>16550091</v>
          </cell>
          <cell r="G92" t="str">
            <v>Torres Riendadas de 25 metros de altura</v>
          </cell>
          <cell r="H92">
            <v>1</v>
          </cell>
        </row>
        <row r="93">
          <cell r="A93" t="str">
            <v>Equipo protección respiratoria,de autocontenido, marca MSA,modelo AirHawk MMR,con cilindro ´para 30minutos,aire a 2216psi,arnes,correas,máscara ultra lite,reguladores,alarma y estuche</v>
          </cell>
          <cell r="B93" t="str">
            <v>MYE</v>
          </cell>
          <cell r="C93">
            <v>4872000</v>
          </cell>
          <cell r="D93">
            <v>5036507</v>
          </cell>
          <cell r="E93" t="str">
            <v>OM7AC</v>
          </cell>
          <cell r="F93">
            <v>16550092</v>
          </cell>
          <cell r="G93" t="str">
            <v>Equipo protección respiratoria,de autocontenido, marca MSA,modelo AirHawk MMR,con cilindro ´para 30minutos,aire a 2216psi,arnes,correas,máscara ultra lite,reguladores,alarma y estuche</v>
          </cell>
          <cell r="H93">
            <v>1</v>
          </cell>
        </row>
        <row r="94">
          <cell r="A94" t="str">
            <v>Equipo protección respiratoria,de autocontenido, marca MSA,modelo AirHawk MMR,con cilindro ´para 30minutos,aire a 2216psi,arnes,correas,máscara ultra lite,reguladores,alarma y estuche</v>
          </cell>
          <cell r="B94" t="str">
            <v>MYE</v>
          </cell>
          <cell r="C94">
            <v>4872000</v>
          </cell>
          <cell r="D94">
            <v>5036507</v>
          </cell>
          <cell r="E94" t="str">
            <v>OM7AC</v>
          </cell>
          <cell r="F94">
            <v>16550093</v>
          </cell>
          <cell r="G94" t="str">
            <v>Equipo protección respiratoria,de autocontenido, marca MSA,modelo AirHawk MMR,con cilindro ´para 30minutos,aire a 2216psi,arnes,correas,máscara ultra lite,reguladores,alarma y estuche</v>
          </cell>
          <cell r="H94">
            <v>1</v>
          </cell>
        </row>
        <row r="95">
          <cell r="A95" t="str">
            <v>Guadañadora TL- 52 J400(incluye gafas,taro medidor de aceite,3 cuchillos,herramientas,arnes y manual de operaciones)</v>
          </cell>
          <cell r="B95" t="str">
            <v>MYE</v>
          </cell>
          <cell r="C95">
            <v>1326170</v>
          </cell>
          <cell r="D95">
            <v>1379856</v>
          </cell>
          <cell r="E95" t="str">
            <v>OM7AC</v>
          </cell>
          <cell r="F95">
            <v>16550094</v>
          </cell>
          <cell r="G95" t="str">
            <v>Guadañadora TL- 52 J400(incluye gafas,taro medidor de aceite,3 cuchillos,herramientas,arnes y manual de operaciones)</v>
          </cell>
        </row>
        <row r="96">
          <cell r="A96" t="str">
            <v>Llave de cadena p/tb de 2 a 12 Pulgadas  Marca Ridgid</v>
          </cell>
          <cell r="B96" t="str">
            <v>MYE</v>
          </cell>
          <cell r="C96">
            <v>2589294</v>
          </cell>
          <cell r="D96">
            <v>2666318</v>
          </cell>
          <cell r="E96" t="str">
            <v>HA7</v>
          </cell>
          <cell r="F96">
            <v>16550095</v>
          </cell>
          <cell r="G96" t="str">
            <v>Llave de cadena p/tb de 2 a 12 Pulgadas  Marca Ridgid</v>
          </cell>
        </row>
        <row r="97">
          <cell r="A97" t="str">
            <v>Llave de cadena p/tb de 2 a 12 Pulgadas  Marca Ridgid</v>
          </cell>
          <cell r="B97" t="str">
            <v>MYE</v>
          </cell>
          <cell r="C97">
            <v>2589294</v>
          </cell>
          <cell r="D97">
            <v>2666318</v>
          </cell>
          <cell r="E97" t="str">
            <v>HA7</v>
          </cell>
          <cell r="F97">
            <v>16550096</v>
          </cell>
          <cell r="G97" t="str">
            <v>Llave de cadena p/tb de 2 a 12 Pulgadas  Marca Ridgid</v>
          </cell>
          <cell r="H97">
            <v>1</v>
          </cell>
        </row>
        <row r="98">
          <cell r="A98" t="str">
            <v>Transformadores   ?</v>
          </cell>
          <cell r="B98" t="str">
            <v>MYE</v>
          </cell>
          <cell r="C98">
            <v>3016000</v>
          </cell>
          <cell r="D98">
            <v>3034902</v>
          </cell>
          <cell r="E98" t="str">
            <v>OM7AC</v>
          </cell>
          <cell r="F98">
            <v>16550097</v>
          </cell>
          <cell r="G98" t="str">
            <v>Transformadores   ?</v>
          </cell>
          <cell r="H98">
            <v>1</v>
          </cell>
        </row>
        <row r="99">
          <cell r="A99" t="str">
            <v>Transformadores   ?</v>
          </cell>
          <cell r="B99" t="str">
            <v>MYE</v>
          </cell>
          <cell r="C99">
            <v>3016000</v>
          </cell>
          <cell r="D99">
            <v>3034902</v>
          </cell>
          <cell r="E99" t="str">
            <v>OM7AC</v>
          </cell>
          <cell r="F99">
            <v>16550098</v>
          </cell>
          <cell r="G99" t="str">
            <v>Transformadores   ?</v>
          </cell>
        </row>
        <row r="100">
          <cell r="A100" t="str">
            <v>Transformadores   ?</v>
          </cell>
          <cell r="B100" t="str">
            <v>MYE</v>
          </cell>
          <cell r="C100">
            <v>3016000</v>
          </cell>
          <cell r="D100">
            <v>3034902</v>
          </cell>
          <cell r="E100" t="str">
            <v>OM7AC</v>
          </cell>
          <cell r="F100">
            <v>16550099</v>
          </cell>
          <cell r="G100" t="str">
            <v>Transformadores   ?</v>
          </cell>
        </row>
        <row r="101">
          <cell r="A101" t="str">
            <v>Transformadores   ?</v>
          </cell>
          <cell r="B101" t="str">
            <v>MYE</v>
          </cell>
          <cell r="C101">
            <v>3016000</v>
          </cell>
          <cell r="D101">
            <v>3034902</v>
          </cell>
          <cell r="E101" t="str">
            <v>OM7AC</v>
          </cell>
          <cell r="F101">
            <v>16550100</v>
          </cell>
          <cell r="G101" t="str">
            <v>Transformadores   ?</v>
          </cell>
        </row>
        <row r="102">
          <cell r="A102" t="str">
            <v>Transformadores   ?</v>
          </cell>
          <cell r="B102" t="str">
            <v>MYE</v>
          </cell>
          <cell r="C102">
            <v>3016000</v>
          </cell>
          <cell r="D102">
            <v>3034902</v>
          </cell>
          <cell r="E102" t="str">
            <v>OM7AL</v>
          </cell>
          <cell r="F102">
            <v>16550101</v>
          </cell>
          <cell r="G102" t="str">
            <v>Transformadores   ?</v>
          </cell>
        </row>
        <row r="103">
          <cell r="A103" t="str">
            <v>Transformadores   ?</v>
          </cell>
          <cell r="B103" t="str">
            <v>MYE</v>
          </cell>
          <cell r="C103">
            <v>3016000</v>
          </cell>
          <cell r="D103">
            <v>3034902</v>
          </cell>
          <cell r="E103" t="str">
            <v>OM7AC</v>
          </cell>
          <cell r="F103">
            <v>16550102</v>
          </cell>
          <cell r="G103" t="str">
            <v>Transformadores   ?</v>
          </cell>
        </row>
        <row r="104">
          <cell r="A104" t="str">
            <v>Transformadores   ?</v>
          </cell>
          <cell r="B104" t="str">
            <v>MYE</v>
          </cell>
          <cell r="C104">
            <v>3016000</v>
          </cell>
          <cell r="D104">
            <v>3034902</v>
          </cell>
          <cell r="E104" t="str">
            <v>OM7AC</v>
          </cell>
          <cell r="F104">
            <v>16550103</v>
          </cell>
          <cell r="G104" t="str">
            <v>Transformadores   ?</v>
          </cell>
        </row>
        <row r="105">
          <cell r="A105" t="str">
            <v>Transformadores   ?</v>
          </cell>
          <cell r="B105" t="str">
            <v>MYE</v>
          </cell>
          <cell r="C105">
            <v>3016000</v>
          </cell>
          <cell r="D105">
            <v>3034902</v>
          </cell>
          <cell r="E105" t="str">
            <v>OM7AC</v>
          </cell>
          <cell r="F105">
            <v>16550104</v>
          </cell>
          <cell r="G105" t="str">
            <v>Transformadores   ?</v>
          </cell>
        </row>
        <row r="106">
          <cell r="A106" t="str">
            <v>Compresor Crafstman 3HP, 15GLN</v>
          </cell>
          <cell r="B106" t="str">
            <v>MYE</v>
          </cell>
          <cell r="C106">
            <v>989750</v>
          </cell>
          <cell r="D106">
            <v>943894</v>
          </cell>
          <cell r="E106" t="str">
            <v>HA7</v>
          </cell>
          <cell r="F106">
            <v>16550105</v>
          </cell>
          <cell r="G106" t="str">
            <v>Compresor Crafstman 3HP, 15GLN</v>
          </cell>
        </row>
        <row r="107">
          <cell r="A107" t="str">
            <v>Aire acondicionado Samsung de 2.4 Tn. Ofic. Czal</v>
          </cell>
          <cell r="B107" t="str">
            <v>MYE</v>
          </cell>
          <cell r="C107">
            <v>3801900</v>
          </cell>
          <cell r="D107">
            <v>4899606</v>
          </cell>
          <cell r="E107" t="str">
            <v>OM5</v>
          </cell>
          <cell r="F107">
            <v>16550106</v>
          </cell>
          <cell r="G107" t="str">
            <v>Aire acondicionado Samsung de 2.4 Tn. Ofic. Czal</v>
          </cell>
        </row>
        <row r="108">
          <cell r="A108" t="str">
            <v>Motor franklin de 60 hp a 460V</v>
          </cell>
          <cell r="B108" t="str">
            <v>MYE</v>
          </cell>
          <cell r="C108">
            <v>8839200</v>
          </cell>
          <cell r="D108">
            <v>9271177</v>
          </cell>
          <cell r="E108" t="str">
            <v>OM7AC</v>
          </cell>
          <cell r="F108">
            <v>16550107</v>
          </cell>
          <cell r="G108" t="str">
            <v>Motor franklin de 60 hp a 460V</v>
          </cell>
        </row>
        <row r="109">
          <cell r="A109" t="str">
            <v>B:omba sumergible inox Grundfod 230S, con motor Franklin 30HP</v>
          </cell>
          <cell r="B109" t="str">
            <v>MYE</v>
          </cell>
          <cell r="C109">
            <v>10625600</v>
          </cell>
          <cell r="D109">
            <v>11144878</v>
          </cell>
          <cell r="E109" t="str">
            <v>OM7AC</v>
          </cell>
          <cell r="F109">
            <v>16550108</v>
          </cell>
          <cell r="G109" t="str">
            <v>B:omba sumergible inox Grundfod 230S, con motor Franklin 30HP</v>
          </cell>
        </row>
        <row r="110">
          <cell r="A110" t="str">
            <v>Motobomba modelo SP 230S-10</v>
          </cell>
          <cell r="B110" t="str">
            <v>MYE</v>
          </cell>
          <cell r="C110">
            <v>13166000</v>
          </cell>
          <cell r="D110">
            <v>13911490</v>
          </cell>
          <cell r="E110" t="str">
            <v>OM7AC</v>
          </cell>
          <cell r="F110">
            <v>16550109</v>
          </cell>
          <cell r="G110" t="str">
            <v>Motobomba modelo SP 230S-10</v>
          </cell>
        </row>
        <row r="111">
          <cell r="A111" t="str">
            <v>Motor sumerg. Franklin 30HP Mod. 230S</v>
          </cell>
          <cell r="B111" t="str">
            <v>MYE</v>
          </cell>
          <cell r="C111">
            <v>6043600</v>
          </cell>
          <cell r="D111">
            <v>6145824</v>
          </cell>
          <cell r="E111" t="str">
            <v>OM7AC</v>
          </cell>
          <cell r="F111">
            <v>16550110</v>
          </cell>
          <cell r="G111" t="str">
            <v>Motor sumerg. Franklin 30HP Mod. 230S</v>
          </cell>
        </row>
        <row r="112">
          <cell r="A112" t="str">
            <v>Tanque de hierro con carreta</v>
          </cell>
          <cell r="B112" t="str">
            <v>MYE</v>
          </cell>
          <cell r="C112">
            <v>686200</v>
          </cell>
          <cell r="D112">
            <v>683097</v>
          </cell>
          <cell r="E112" t="str">
            <v>OM7AC</v>
          </cell>
          <cell r="F112">
            <v>16550111</v>
          </cell>
          <cell r="G112" t="str">
            <v>Tanque de hierro con carreta</v>
          </cell>
        </row>
        <row r="113">
          <cell r="A113" t="str">
            <v>Meger Kioritsu 3122</v>
          </cell>
          <cell r="B113" t="str">
            <v>MYE</v>
          </cell>
          <cell r="C113">
            <v>2070600</v>
          </cell>
          <cell r="D113">
            <v>1989401</v>
          </cell>
          <cell r="E113" t="str">
            <v>HA7</v>
          </cell>
          <cell r="F113">
            <v>16550112</v>
          </cell>
          <cell r="G113" t="e">
            <v>#N/A</v>
          </cell>
        </row>
        <row r="114">
          <cell r="A114" t="str">
            <v>Aire Acondic. Mini Split 22000</v>
          </cell>
          <cell r="B114" t="str">
            <v>MYE</v>
          </cell>
          <cell r="C114">
            <v>2463300</v>
          </cell>
          <cell r="D114">
            <v>2372031</v>
          </cell>
          <cell r="E114" t="str">
            <v>OM7AC</v>
          </cell>
          <cell r="F114">
            <v>16550113</v>
          </cell>
          <cell r="G114" t="e">
            <v>#N/A</v>
          </cell>
        </row>
        <row r="115">
          <cell r="A115" t="str">
            <v>Taladro rotomartillo de 1/2</v>
          </cell>
          <cell r="B115" t="str">
            <v>MYE</v>
          </cell>
          <cell r="C115">
            <v>852000</v>
          </cell>
          <cell r="D115">
            <v>821586</v>
          </cell>
          <cell r="E115" t="str">
            <v>HA7</v>
          </cell>
          <cell r="F115">
            <v>16550114</v>
          </cell>
          <cell r="G115" t="e">
            <v>#N/A</v>
          </cell>
        </row>
        <row r="116">
          <cell r="A116" t="str">
            <v>Motor sumerg Ebara M10</v>
          </cell>
          <cell r="B116" t="str">
            <v>MYE</v>
          </cell>
          <cell r="C116">
            <v>23442891</v>
          </cell>
          <cell r="D116">
            <v>22779927</v>
          </cell>
          <cell r="E116" t="str">
            <v>OM7AC</v>
          </cell>
          <cell r="F116">
            <v>16550115</v>
          </cell>
          <cell r="G116" t="e">
            <v>#N/A</v>
          </cell>
        </row>
        <row r="117">
          <cell r="A117" t="str">
            <v>Guadaña TL-52 J400</v>
          </cell>
          <cell r="B117" t="str">
            <v>MYE</v>
          </cell>
          <cell r="C117">
            <v>1365000</v>
          </cell>
          <cell r="D117">
            <v>1346277</v>
          </cell>
          <cell r="E117" t="str">
            <v>OM7AC</v>
          </cell>
          <cell r="F117">
            <v>16550116</v>
          </cell>
          <cell r="G117" t="e">
            <v>#N/A</v>
          </cell>
        </row>
        <row r="118">
          <cell r="A118" t="str">
            <v>Guadaña TL-52 J400</v>
          </cell>
          <cell r="B118" t="str">
            <v>MYE</v>
          </cell>
          <cell r="C118">
            <v>1365000</v>
          </cell>
          <cell r="D118">
            <v>1346277</v>
          </cell>
          <cell r="E118" t="str">
            <v>OM7AL</v>
          </cell>
          <cell r="F118">
            <v>16550117</v>
          </cell>
          <cell r="G118" t="e">
            <v>#N/A</v>
          </cell>
        </row>
        <row r="119">
          <cell r="A119" t="str">
            <v>Fuente lavado de ojos ducha mixta</v>
          </cell>
          <cell r="B119" t="str">
            <v>EMC</v>
          </cell>
          <cell r="C119">
            <v>1096664</v>
          </cell>
          <cell r="D119">
            <v>1128894</v>
          </cell>
          <cell r="E119" t="str">
            <v>EL7</v>
          </cell>
          <cell r="F119">
            <v>16600001</v>
          </cell>
          <cell r="G119" t="str">
            <v>Fuente lavado de ojos ducha mixta</v>
          </cell>
        </row>
        <row r="120">
          <cell r="A120" t="str">
            <v>Fuente lavado de ojos ducha mixta</v>
          </cell>
          <cell r="B120" t="str">
            <v>EMC</v>
          </cell>
          <cell r="C120">
            <v>1096664</v>
          </cell>
          <cell r="D120">
            <v>1128894</v>
          </cell>
          <cell r="E120" t="str">
            <v>EL7</v>
          </cell>
          <cell r="F120">
            <v>16600002</v>
          </cell>
          <cell r="G120" t="str">
            <v>Fuente lavado de ojos ducha mixta</v>
          </cell>
        </row>
        <row r="121">
          <cell r="A121" t="str">
            <v>Fuente lavado de ojos ducha mixta</v>
          </cell>
          <cell r="B121" t="str">
            <v>EMC</v>
          </cell>
          <cell r="C121">
            <v>1096664</v>
          </cell>
          <cell r="D121">
            <v>1128894</v>
          </cell>
          <cell r="E121" t="str">
            <v>EL7</v>
          </cell>
          <cell r="F121">
            <v>16600003</v>
          </cell>
          <cell r="G121" t="str">
            <v>Fuente lavado de ojos ducha mixta</v>
          </cell>
        </row>
        <row r="122">
          <cell r="A122" t="str">
            <v>Sension 7w/1 meter cond probe 115</v>
          </cell>
          <cell r="B122" t="str">
            <v>EMC</v>
          </cell>
          <cell r="C122">
            <v>3507005</v>
          </cell>
          <cell r="D122">
            <v>3594227</v>
          </cell>
          <cell r="E122" t="str">
            <v>EL7</v>
          </cell>
          <cell r="F122">
            <v>16600004</v>
          </cell>
          <cell r="G122" t="str">
            <v>Sension 7w/1 meter cond probe 115</v>
          </cell>
        </row>
        <row r="123">
          <cell r="A123" t="str">
            <v>DR/4000u spectro,uv/vis 115 VAC</v>
          </cell>
          <cell r="B123" t="str">
            <v>EMC</v>
          </cell>
          <cell r="C123">
            <v>28182989</v>
          </cell>
          <cell r="D123">
            <v>28883909</v>
          </cell>
          <cell r="E123" t="str">
            <v>EL7</v>
          </cell>
          <cell r="F123">
            <v>16600005</v>
          </cell>
          <cell r="G123" t="str">
            <v>DR/4000u spectro,uv/vis 115 VAC</v>
          </cell>
        </row>
        <row r="124">
          <cell r="A124" t="str">
            <v>Macropipeteador pipetas 0.1-100 estuche schott</v>
          </cell>
          <cell r="B124" t="str">
            <v>EMC</v>
          </cell>
          <cell r="C124">
            <v>171093</v>
          </cell>
          <cell r="D124">
            <v>-92282</v>
          </cell>
          <cell r="E124" t="str">
            <v>EL7</v>
          </cell>
          <cell r="F124">
            <v>16600006</v>
          </cell>
          <cell r="G124" t="str">
            <v>Macropipeteador pipetas 0.1-100 estuche schott</v>
          </cell>
        </row>
        <row r="125">
          <cell r="A125" t="str">
            <v>Digital titrator</v>
          </cell>
          <cell r="B125" t="str">
            <v>EMC</v>
          </cell>
          <cell r="C125">
            <v>666490</v>
          </cell>
          <cell r="D125">
            <v>683062</v>
          </cell>
          <cell r="E125" t="str">
            <v>EL7</v>
          </cell>
          <cell r="F125">
            <v>16600007</v>
          </cell>
          <cell r="G125" t="str">
            <v>Digital titrator</v>
          </cell>
        </row>
        <row r="126">
          <cell r="A126" t="str">
            <v>Digital titrator</v>
          </cell>
          <cell r="B126" t="str">
            <v>EMC</v>
          </cell>
          <cell r="C126">
            <v>666490</v>
          </cell>
          <cell r="D126">
            <v>683062</v>
          </cell>
          <cell r="E126" t="str">
            <v>EL7</v>
          </cell>
          <cell r="F126">
            <v>16600008</v>
          </cell>
          <cell r="G126" t="str">
            <v>Digital titrator</v>
          </cell>
        </row>
        <row r="127">
          <cell r="A127" t="str">
            <v>2100N lab turb. 115/230v, 50/60HZ epa1821</v>
          </cell>
          <cell r="B127" t="str">
            <v>EMC</v>
          </cell>
          <cell r="C127">
            <v>8759578</v>
          </cell>
          <cell r="D127">
            <v>8977426</v>
          </cell>
          <cell r="E127" t="str">
            <v>EL7</v>
          </cell>
          <cell r="F127">
            <v>16600009</v>
          </cell>
          <cell r="G127" t="str">
            <v>2100N lab turb. 115/230v, 50/60HZ epa1821</v>
          </cell>
        </row>
        <row r="128">
          <cell r="A128" t="str">
            <v>Sension1 w/platinum ph electrode ce</v>
          </cell>
          <cell r="B128" t="str">
            <v>EMC</v>
          </cell>
          <cell r="C128">
            <v>2266065</v>
          </cell>
          <cell r="D128">
            <v>2322421</v>
          </cell>
          <cell r="E128" t="str">
            <v>EL7</v>
          </cell>
          <cell r="F128">
            <v>16600010</v>
          </cell>
          <cell r="G128" t="str">
            <v>Sension1 w/platinum ph electrode ce</v>
          </cell>
        </row>
        <row r="129">
          <cell r="A129" t="str">
            <v>Sension3 lab ph meter 115v</v>
          </cell>
          <cell r="B129" t="str">
            <v>EMC</v>
          </cell>
          <cell r="C129">
            <v>2805604</v>
          </cell>
          <cell r="D129">
            <v>2875380</v>
          </cell>
          <cell r="E129" t="str">
            <v>EL7</v>
          </cell>
          <cell r="F129">
            <v>16600011</v>
          </cell>
          <cell r="G129" t="str">
            <v>Sension3 lab ph meter 115v</v>
          </cell>
        </row>
        <row r="130">
          <cell r="A130" t="str">
            <v>Quanti-Sealer 110</v>
          </cell>
          <cell r="B130" t="str">
            <v>EMC</v>
          </cell>
          <cell r="C130">
            <v>11088480</v>
          </cell>
          <cell r="D130">
            <v>11364252</v>
          </cell>
          <cell r="E130" t="str">
            <v>EL7</v>
          </cell>
          <cell r="F130">
            <v>16600012</v>
          </cell>
          <cell r="G130" t="str">
            <v>Quanti-Sealer 110</v>
          </cell>
        </row>
        <row r="131">
          <cell r="A131" t="str">
            <v>Incubadora 120v 30*29*24</v>
          </cell>
          <cell r="B131" t="str">
            <v>EMC</v>
          </cell>
          <cell r="C131">
            <v>2239420</v>
          </cell>
          <cell r="D131">
            <v>2295111</v>
          </cell>
          <cell r="E131" t="str">
            <v>EL7</v>
          </cell>
          <cell r="F131">
            <v>16600013</v>
          </cell>
          <cell r="G131" t="str">
            <v>Incubadora 120v 30*29*24</v>
          </cell>
        </row>
        <row r="132">
          <cell r="A132" t="str">
            <v>Olla Autoclave 25lts</v>
          </cell>
          <cell r="B132" t="str">
            <v>EMC</v>
          </cell>
          <cell r="C132">
            <v>2021224</v>
          </cell>
          <cell r="D132">
            <v>2071490</v>
          </cell>
          <cell r="E132" t="str">
            <v>EL7</v>
          </cell>
          <cell r="F132">
            <v>16600014</v>
          </cell>
          <cell r="G132" t="str">
            <v>Olla Autoclave 25lts</v>
          </cell>
        </row>
        <row r="133">
          <cell r="A133" t="str">
            <v>Destilador de agua mod 26-c waterwise</v>
          </cell>
          <cell r="B133" t="str">
            <v>EMC</v>
          </cell>
          <cell r="C133">
            <v>5042328</v>
          </cell>
          <cell r="D133">
            <v>5167731</v>
          </cell>
          <cell r="E133" t="str">
            <v>EL7</v>
          </cell>
          <cell r="F133">
            <v>16600015</v>
          </cell>
          <cell r="G133" t="str">
            <v>Destilador de agua mod 26-c waterwise</v>
          </cell>
        </row>
        <row r="134">
          <cell r="A134" t="str">
            <v>Lampara UV laboratorio</v>
          </cell>
          <cell r="B134" t="str">
            <v>EMC</v>
          </cell>
          <cell r="C134">
            <v>598322</v>
          </cell>
          <cell r="D134">
            <v>613201</v>
          </cell>
          <cell r="E134" t="str">
            <v>EL7</v>
          </cell>
          <cell r="F134">
            <v>16600016</v>
          </cell>
          <cell r="G134" t="str">
            <v>lampara uv laboratorio</v>
          </cell>
        </row>
        <row r="135">
          <cell r="A135" t="str">
            <v>Rotametro REGAL 7501-100</v>
          </cell>
          <cell r="B135" t="str">
            <v>ETT</v>
          </cell>
          <cell r="C135">
            <v>1136800</v>
          </cell>
          <cell r="D135">
            <v>1097037</v>
          </cell>
          <cell r="E135" t="str">
            <v>EDEL7</v>
          </cell>
          <cell r="F135">
            <v>16600017</v>
          </cell>
          <cell r="G135" t="str">
            <v>Rotametro REGAL 7501-100</v>
          </cell>
        </row>
        <row r="136">
          <cell r="A136" t="str">
            <v>Macropipeteador eléctrico ACCU</v>
          </cell>
          <cell r="B136" t="str">
            <v>EMC</v>
          </cell>
          <cell r="C136">
            <v>1378080</v>
          </cell>
          <cell r="D136">
            <v>1347771</v>
          </cell>
          <cell r="E136" t="str">
            <v>EL7</v>
          </cell>
          <cell r="F136">
            <v>16600018</v>
          </cell>
          <cell r="G136" t="e">
            <v>#N/A</v>
          </cell>
        </row>
        <row r="137">
          <cell r="A137" t="str">
            <v>Camaras Mavica Sony FD200 digital</v>
          </cell>
          <cell r="B137" t="str">
            <v>MEEO</v>
          </cell>
          <cell r="C137">
            <v>1799000</v>
          </cell>
          <cell r="D137">
            <v>1120607</v>
          </cell>
          <cell r="E137" t="str">
            <v>OME5</v>
          </cell>
          <cell r="F137">
            <v>16650001</v>
          </cell>
          <cell r="G137" t="str">
            <v>Camaras Mavica Sony FD200 digital</v>
          </cell>
        </row>
        <row r="138">
          <cell r="A138" t="str">
            <v>Camaras Mavica Sony FD200 digital</v>
          </cell>
          <cell r="B138" t="str">
            <v>MEEO</v>
          </cell>
          <cell r="C138">
            <v>1799000</v>
          </cell>
          <cell r="D138">
            <v>1120607</v>
          </cell>
          <cell r="E138" t="str">
            <v>OME5</v>
          </cell>
          <cell r="F138">
            <v>16650002</v>
          </cell>
          <cell r="G138" t="str">
            <v>Camaras Mavica Sony FD200 digital</v>
          </cell>
          <cell r="H138">
            <v>1</v>
          </cell>
        </row>
        <row r="139">
          <cell r="A139" t="str">
            <v>Camaras de Video Sony TV 140 digital</v>
          </cell>
          <cell r="B139" t="str">
            <v>MEEO</v>
          </cell>
          <cell r="C139">
            <v>1699000</v>
          </cell>
          <cell r="D139">
            <v>1058312</v>
          </cell>
          <cell r="E139" t="str">
            <v>OME5</v>
          </cell>
          <cell r="F139">
            <v>16650003</v>
          </cell>
          <cell r="G139" t="str">
            <v>Camaras de Video Sony TV 140 digital</v>
          </cell>
          <cell r="H139">
            <v>1</v>
          </cell>
        </row>
        <row r="140">
          <cell r="A140" t="str">
            <v>Camaras de Video Sony TV 140 digital</v>
          </cell>
          <cell r="B140" t="str">
            <v>MEEO</v>
          </cell>
          <cell r="C140">
            <v>1699000</v>
          </cell>
          <cell r="D140">
            <v>1058312</v>
          </cell>
          <cell r="E140" t="str">
            <v>OME5</v>
          </cell>
          <cell r="F140">
            <v>16650004</v>
          </cell>
          <cell r="G140" t="str">
            <v>Camaras de Video Sony TV 140 digital</v>
          </cell>
        </row>
        <row r="141">
          <cell r="A141" t="str">
            <v>Silla Gerencia Comercial</v>
          </cell>
          <cell r="B141" t="str">
            <v>MEEO</v>
          </cell>
          <cell r="C141">
            <v>430000</v>
          </cell>
          <cell r="D141">
            <v>535105</v>
          </cell>
          <cell r="E141" t="str">
            <v>ME5</v>
          </cell>
          <cell r="F141">
            <v>16650005</v>
          </cell>
          <cell r="G141" t="str">
            <v>Silla Gerencia Comercial</v>
          </cell>
        </row>
        <row r="142">
          <cell r="A142" t="str">
            <v>Greca 60 Pocillos Coldelec</v>
          </cell>
          <cell r="B142" t="str">
            <v>MEEO</v>
          </cell>
          <cell r="C142">
            <v>279328</v>
          </cell>
          <cell r="D142">
            <v>108114</v>
          </cell>
          <cell r="E142" t="str">
            <v>OME5</v>
          </cell>
          <cell r="F142">
            <v>16650006</v>
          </cell>
          <cell r="G142" t="str">
            <v>Greca 60 Pocillos Coldelec</v>
          </cell>
        </row>
        <row r="143">
          <cell r="A143" t="str">
            <v>Escritorios en madera mekano</v>
          </cell>
          <cell r="B143" t="str">
            <v>MEEO</v>
          </cell>
          <cell r="C143">
            <v>240000</v>
          </cell>
          <cell r="D143">
            <v>298670</v>
          </cell>
          <cell r="E143" t="str">
            <v>ME5</v>
          </cell>
          <cell r="F143">
            <v>16650007</v>
          </cell>
          <cell r="G143" t="str">
            <v>Escritorios en madera mekano</v>
          </cell>
        </row>
        <row r="144">
          <cell r="A144" t="str">
            <v>Escritorios en madera mekano</v>
          </cell>
          <cell r="B144" t="str">
            <v>MEEO</v>
          </cell>
          <cell r="C144">
            <v>240000</v>
          </cell>
          <cell r="D144">
            <v>298670</v>
          </cell>
          <cell r="E144" t="str">
            <v>ME5</v>
          </cell>
          <cell r="F144">
            <v>16650008</v>
          </cell>
          <cell r="G144" t="str">
            <v>Escritorios en madera mekano</v>
          </cell>
        </row>
        <row r="145">
          <cell r="A145" t="str">
            <v>Silla Gerencial</v>
          </cell>
          <cell r="B145" t="str">
            <v>MEEO</v>
          </cell>
          <cell r="C145">
            <v>246500</v>
          </cell>
          <cell r="D145">
            <v>309054</v>
          </cell>
          <cell r="E145" t="str">
            <v>ME5</v>
          </cell>
          <cell r="F145">
            <v>16650009</v>
          </cell>
          <cell r="G145" t="str">
            <v>Silla Gerencial</v>
          </cell>
        </row>
        <row r="146">
          <cell r="A146" t="str">
            <v>Silla para puesto de trabajo</v>
          </cell>
          <cell r="B146" t="str">
            <v>MEEO</v>
          </cell>
          <cell r="C146">
            <v>198650</v>
          </cell>
          <cell r="D146">
            <v>249059</v>
          </cell>
          <cell r="E146" t="str">
            <v>ME5</v>
          </cell>
          <cell r="F146">
            <v>16650010</v>
          </cell>
          <cell r="G146" t="str">
            <v>Silla para puesto de trabajo</v>
          </cell>
        </row>
        <row r="147">
          <cell r="A147" t="str">
            <v>Silla para puesto de trabajo</v>
          </cell>
          <cell r="B147" t="str">
            <v>MEEO</v>
          </cell>
          <cell r="C147">
            <v>198650</v>
          </cell>
          <cell r="D147">
            <v>249059</v>
          </cell>
          <cell r="E147" t="str">
            <v>ME5</v>
          </cell>
          <cell r="F147">
            <v>16650011</v>
          </cell>
          <cell r="G147" t="str">
            <v>Silla para puesto de trabajo</v>
          </cell>
        </row>
        <row r="148">
          <cell r="A148" t="str">
            <v>Silla para puesto de trabajo</v>
          </cell>
          <cell r="B148" t="str">
            <v>MEEO</v>
          </cell>
          <cell r="C148">
            <v>198650</v>
          </cell>
          <cell r="D148">
            <v>249059</v>
          </cell>
          <cell r="E148" t="str">
            <v>ME5</v>
          </cell>
          <cell r="F148">
            <v>16650012</v>
          </cell>
          <cell r="G148" t="str">
            <v>Silla para puesto de trabajo</v>
          </cell>
        </row>
        <row r="149">
          <cell r="A149" t="str">
            <v>Silla para puesto de trabajo</v>
          </cell>
          <cell r="B149" t="str">
            <v>MEEO</v>
          </cell>
          <cell r="C149">
            <v>198650</v>
          </cell>
          <cell r="D149">
            <v>249059</v>
          </cell>
          <cell r="E149" t="str">
            <v>ME5</v>
          </cell>
          <cell r="F149">
            <v>16650013</v>
          </cell>
          <cell r="G149" t="str">
            <v>Silla para puesto de trabajo</v>
          </cell>
        </row>
        <row r="150">
          <cell r="A150" t="str">
            <v>Silla para puesto de trabajo</v>
          </cell>
          <cell r="B150" t="str">
            <v>MEEO</v>
          </cell>
          <cell r="C150">
            <v>198650</v>
          </cell>
          <cell r="D150">
            <v>249059</v>
          </cell>
          <cell r="E150" t="str">
            <v>ME5</v>
          </cell>
          <cell r="F150">
            <v>16650014</v>
          </cell>
          <cell r="G150" t="str">
            <v>Silla para puesto de trabajo</v>
          </cell>
        </row>
        <row r="151">
          <cell r="A151" t="str">
            <v>Silla para puesto de trabajo</v>
          </cell>
          <cell r="B151" t="str">
            <v>MEEO</v>
          </cell>
          <cell r="C151">
            <v>198650</v>
          </cell>
          <cell r="D151">
            <v>249059</v>
          </cell>
          <cell r="E151" t="str">
            <v>ME5</v>
          </cell>
          <cell r="F151">
            <v>16650015</v>
          </cell>
          <cell r="G151" t="str">
            <v>Silla para puesto de trabajo</v>
          </cell>
        </row>
        <row r="152">
          <cell r="A152" t="str">
            <v>Silla para puesto de trabajo</v>
          </cell>
          <cell r="B152" t="str">
            <v>MEEO</v>
          </cell>
          <cell r="C152">
            <v>198650</v>
          </cell>
          <cell r="D152">
            <v>249059</v>
          </cell>
          <cell r="E152" t="str">
            <v>ME5</v>
          </cell>
          <cell r="F152">
            <v>16650016</v>
          </cell>
          <cell r="G152" t="str">
            <v>Silla para puesto de trabajo</v>
          </cell>
        </row>
        <row r="153">
          <cell r="A153" t="str">
            <v>Silla para puesto de trabajo</v>
          </cell>
          <cell r="B153" t="str">
            <v>MEEO</v>
          </cell>
          <cell r="C153">
            <v>198650</v>
          </cell>
          <cell r="D153">
            <v>249059</v>
          </cell>
          <cell r="E153" t="str">
            <v>ME5</v>
          </cell>
          <cell r="F153">
            <v>16650017</v>
          </cell>
          <cell r="G153" t="str">
            <v>Silla para puesto de trabajo</v>
          </cell>
        </row>
        <row r="154">
          <cell r="A154" t="str">
            <v>Tandens de cuatro sillas en paño, color negro</v>
          </cell>
          <cell r="B154" t="str">
            <v>MEEO</v>
          </cell>
          <cell r="C154">
            <v>498800</v>
          </cell>
          <cell r="D154">
            <v>625360</v>
          </cell>
          <cell r="E154" t="str">
            <v>ME5</v>
          </cell>
          <cell r="F154">
            <v>16650018</v>
          </cell>
          <cell r="G154" t="str">
            <v>Tandens de cuatro sillas en paño, color negro</v>
          </cell>
        </row>
        <row r="155">
          <cell r="A155" t="str">
            <v>Tandens de cuatro sillas en paño, color negro</v>
          </cell>
          <cell r="B155" t="str">
            <v>MEEO</v>
          </cell>
          <cell r="C155">
            <v>498800</v>
          </cell>
          <cell r="D155">
            <v>625360</v>
          </cell>
          <cell r="E155" t="str">
            <v>ME5</v>
          </cell>
          <cell r="F155">
            <v>16650019</v>
          </cell>
          <cell r="G155" t="str">
            <v>Tandens de cuatro sillas en paño, color negro</v>
          </cell>
        </row>
        <row r="156">
          <cell r="A156" t="str">
            <v>Silla Gerencial</v>
          </cell>
          <cell r="B156" t="str">
            <v>MEEO</v>
          </cell>
          <cell r="C156">
            <v>246500</v>
          </cell>
          <cell r="D156">
            <v>309054</v>
          </cell>
          <cell r="E156" t="str">
            <v>ME5</v>
          </cell>
          <cell r="F156">
            <v>16650020</v>
          </cell>
          <cell r="G156" t="str">
            <v>Silla Gerencial</v>
          </cell>
        </row>
        <row r="157">
          <cell r="A157" t="str">
            <v>Tandens de cuatro sillas en paño, color negro</v>
          </cell>
          <cell r="B157" t="str">
            <v>MEEO</v>
          </cell>
          <cell r="C157">
            <v>498800</v>
          </cell>
          <cell r="D157">
            <v>625360</v>
          </cell>
          <cell r="E157" t="str">
            <v>ME5</v>
          </cell>
          <cell r="F157">
            <v>16650021</v>
          </cell>
          <cell r="G157" t="str">
            <v>Tandens de cuatro sillas en paño, color negro</v>
          </cell>
        </row>
        <row r="158">
          <cell r="A158" t="str">
            <v>Tandens de cuatro sillas en paño, color negro</v>
          </cell>
          <cell r="B158" t="str">
            <v>MEEO</v>
          </cell>
          <cell r="C158">
            <v>498800</v>
          </cell>
          <cell r="D158">
            <v>625360</v>
          </cell>
          <cell r="E158" t="str">
            <v>ME5</v>
          </cell>
          <cell r="F158">
            <v>16650022</v>
          </cell>
          <cell r="G158" t="str">
            <v>Tandens de cuatro sillas en paño, color negro</v>
          </cell>
        </row>
        <row r="159">
          <cell r="A159" t="str">
            <v>Tandens de cuatro sillas en paño, color negro</v>
          </cell>
          <cell r="B159" t="str">
            <v>MEEO</v>
          </cell>
          <cell r="C159">
            <v>498800</v>
          </cell>
          <cell r="D159">
            <v>625360</v>
          </cell>
          <cell r="E159" t="str">
            <v>ME5</v>
          </cell>
          <cell r="F159">
            <v>16650023</v>
          </cell>
          <cell r="G159" t="str">
            <v>Tandens de cuatro sillas en paño, color negro</v>
          </cell>
        </row>
        <row r="160">
          <cell r="A160" t="str">
            <v>Mesa redonda</v>
          </cell>
          <cell r="B160" t="str">
            <v>MEEO</v>
          </cell>
          <cell r="C160">
            <v>50000</v>
          </cell>
          <cell r="D160">
            <v>62687</v>
          </cell>
          <cell r="E160" t="str">
            <v>ME5</v>
          </cell>
          <cell r="F160">
            <v>16650024</v>
          </cell>
          <cell r="G160" t="str">
            <v>Mesa redonda</v>
          </cell>
        </row>
        <row r="161">
          <cell r="A161" t="str">
            <v>Palomera de madera</v>
          </cell>
          <cell r="B161" t="str">
            <v>MEEO</v>
          </cell>
          <cell r="C161">
            <v>25000</v>
          </cell>
          <cell r="D161">
            <v>31346</v>
          </cell>
          <cell r="E161" t="str">
            <v>ME5</v>
          </cell>
          <cell r="F161">
            <v>16650025</v>
          </cell>
          <cell r="G161" t="str">
            <v>Palomera de madera</v>
          </cell>
        </row>
        <row r="162">
          <cell r="A162" t="str">
            <v>Carteleras</v>
          </cell>
          <cell r="B162" t="str">
            <v>MEEO</v>
          </cell>
          <cell r="C162">
            <v>20000</v>
          </cell>
          <cell r="D162">
            <v>25072</v>
          </cell>
          <cell r="E162" t="str">
            <v>ME5</v>
          </cell>
          <cell r="F162">
            <v>16650026</v>
          </cell>
          <cell r="G162" t="str">
            <v>Carteleras</v>
          </cell>
        </row>
        <row r="163">
          <cell r="A163" t="str">
            <v>Carteleras</v>
          </cell>
          <cell r="B163" t="str">
            <v>MEEO</v>
          </cell>
          <cell r="C163">
            <v>20000</v>
          </cell>
          <cell r="D163">
            <v>25072</v>
          </cell>
          <cell r="E163" t="str">
            <v>ME5</v>
          </cell>
          <cell r="F163">
            <v>16650027</v>
          </cell>
          <cell r="G163" t="str">
            <v>Carteleras</v>
          </cell>
        </row>
        <row r="164">
          <cell r="A164" t="str">
            <v>Cofres dobles</v>
          </cell>
          <cell r="B164" t="str">
            <v>MEEO</v>
          </cell>
          <cell r="C164">
            <v>50000</v>
          </cell>
          <cell r="D164">
            <v>62687</v>
          </cell>
          <cell r="E164" t="str">
            <v>OME5</v>
          </cell>
          <cell r="F164">
            <v>16650028</v>
          </cell>
          <cell r="G164" t="str">
            <v>Cofres dobles</v>
          </cell>
        </row>
        <row r="165">
          <cell r="A165" t="str">
            <v>Cofres dobles</v>
          </cell>
          <cell r="B165" t="str">
            <v>MEEO</v>
          </cell>
          <cell r="C165">
            <v>50000</v>
          </cell>
          <cell r="D165">
            <v>62687</v>
          </cell>
          <cell r="E165" t="str">
            <v>OME5</v>
          </cell>
          <cell r="F165">
            <v>16650029</v>
          </cell>
          <cell r="G165" t="str">
            <v>Cofres dobles</v>
          </cell>
        </row>
        <row r="166">
          <cell r="A166" t="str">
            <v>Escritorios grandes</v>
          </cell>
          <cell r="B166" t="str">
            <v>MEEO</v>
          </cell>
          <cell r="C166">
            <v>150000</v>
          </cell>
          <cell r="D166">
            <v>188057</v>
          </cell>
          <cell r="E166" t="str">
            <v>ME5</v>
          </cell>
          <cell r="F166">
            <v>16650030</v>
          </cell>
          <cell r="G166" t="str">
            <v>Escritorios grandes</v>
          </cell>
        </row>
        <row r="167">
          <cell r="A167" t="str">
            <v>Escritorios grandes</v>
          </cell>
          <cell r="B167" t="str">
            <v>MEEO</v>
          </cell>
          <cell r="C167">
            <v>150000</v>
          </cell>
          <cell r="D167">
            <v>188057</v>
          </cell>
          <cell r="E167" t="str">
            <v>ME5</v>
          </cell>
          <cell r="F167">
            <v>16650031</v>
          </cell>
          <cell r="G167" t="str">
            <v>Escritorios grandes</v>
          </cell>
        </row>
        <row r="168">
          <cell r="A168" t="str">
            <v>Módulos de trabajo</v>
          </cell>
          <cell r="B168" t="str">
            <v>MEEO</v>
          </cell>
          <cell r="C168">
            <v>150000</v>
          </cell>
          <cell r="D168">
            <v>188057</v>
          </cell>
          <cell r="E168" t="str">
            <v>ME5</v>
          </cell>
          <cell r="F168">
            <v>16650032</v>
          </cell>
          <cell r="G168" t="str">
            <v>Módulos de trabajo</v>
          </cell>
        </row>
        <row r="169">
          <cell r="A169" t="str">
            <v>Módulos de trabajo</v>
          </cell>
          <cell r="B169" t="str">
            <v>MEEO</v>
          </cell>
          <cell r="C169">
            <v>150000</v>
          </cell>
          <cell r="D169">
            <v>188057</v>
          </cell>
          <cell r="E169" t="str">
            <v>ME5</v>
          </cell>
          <cell r="F169">
            <v>16650033</v>
          </cell>
          <cell r="G169" t="str">
            <v>Módulos de trabajo</v>
          </cell>
        </row>
        <row r="170">
          <cell r="A170" t="str">
            <v>Poltronas</v>
          </cell>
          <cell r="B170" t="str">
            <v>MEEO</v>
          </cell>
          <cell r="C170">
            <v>40000</v>
          </cell>
          <cell r="D170">
            <v>50157</v>
          </cell>
          <cell r="E170" t="str">
            <v>ME5</v>
          </cell>
          <cell r="F170">
            <v>16650034</v>
          </cell>
          <cell r="G170" t="str">
            <v>Poltronas</v>
          </cell>
        </row>
        <row r="171">
          <cell r="A171" t="str">
            <v>Poltronas</v>
          </cell>
          <cell r="B171" t="str">
            <v>MEEO</v>
          </cell>
          <cell r="C171">
            <v>40000</v>
          </cell>
          <cell r="D171">
            <v>50157</v>
          </cell>
          <cell r="E171" t="str">
            <v>ME5</v>
          </cell>
          <cell r="F171">
            <v>16650035</v>
          </cell>
          <cell r="G171" t="str">
            <v>Poltronas</v>
          </cell>
        </row>
        <row r="172">
          <cell r="A172" t="str">
            <v>Poltronas</v>
          </cell>
          <cell r="B172" t="str">
            <v>MEEO</v>
          </cell>
          <cell r="C172">
            <v>40000</v>
          </cell>
          <cell r="D172">
            <v>50157</v>
          </cell>
          <cell r="E172" t="str">
            <v>ME5</v>
          </cell>
          <cell r="F172">
            <v>16650036</v>
          </cell>
          <cell r="G172" t="str">
            <v>Poltronas</v>
          </cell>
        </row>
        <row r="173">
          <cell r="A173" t="str">
            <v>Poltronas</v>
          </cell>
          <cell r="B173" t="str">
            <v>MEEO</v>
          </cell>
          <cell r="C173">
            <v>40000</v>
          </cell>
          <cell r="D173">
            <v>50157</v>
          </cell>
          <cell r="E173" t="str">
            <v>ME5</v>
          </cell>
          <cell r="F173">
            <v>16650037</v>
          </cell>
          <cell r="G173" t="str">
            <v>Poltronas</v>
          </cell>
        </row>
        <row r="174">
          <cell r="A174" t="str">
            <v>Poltronas</v>
          </cell>
          <cell r="B174" t="str">
            <v>MEEO</v>
          </cell>
          <cell r="C174">
            <v>40000</v>
          </cell>
          <cell r="D174">
            <v>50157</v>
          </cell>
          <cell r="E174" t="str">
            <v>ME5</v>
          </cell>
          <cell r="F174">
            <v>16650038</v>
          </cell>
          <cell r="G174" t="str">
            <v>Poltronas</v>
          </cell>
        </row>
        <row r="175">
          <cell r="A175" t="str">
            <v>Poltronas</v>
          </cell>
          <cell r="B175" t="str">
            <v>MEEO</v>
          </cell>
          <cell r="C175">
            <v>40000</v>
          </cell>
          <cell r="D175">
            <v>50157</v>
          </cell>
          <cell r="E175" t="str">
            <v>ME5</v>
          </cell>
          <cell r="F175">
            <v>16650039</v>
          </cell>
          <cell r="G175" t="str">
            <v>Poltronas</v>
          </cell>
        </row>
        <row r="176">
          <cell r="A176" t="str">
            <v>Postes de hierro para separadores</v>
          </cell>
          <cell r="B176" t="str">
            <v>MEEO</v>
          </cell>
          <cell r="C176">
            <v>10000</v>
          </cell>
          <cell r="D176">
            <v>12542</v>
          </cell>
          <cell r="E176" t="str">
            <v>OME5</v>
          </cell>
          <cell r="F176">
            <v>16650040</v>
          </cell>
          <cell r="G176" t="str">
            <v>Postes de hierro para separadores</v>
          </cell>
        </row>
        <row r="177">
          <cell r="A177" t="str">
            <v>Postes de hierro para separadores</v>
          </cell>
          <cell r="B177" t="str">
            <v>MEEO</v>
          </cell>
          <cell r="C177">
            <v>10000</v>
          </cell>
          <cell r="D177">
            <v>12542</v>
          </cell>
          <cell r="E177" t="str">
            <v>OME5</v>
          </cell>
          <cell r="F177">
            <v>16650041</v>
          </cell>
          <cell r="G177" t="str">
            <v>Postes de hierro para separadores</v>
          </cell>
        </row>
        <row r="178">
          <cell r="A178" t="str">
            <v>Postes de hierro para separadores</v>
          </cell>
          <cell r="B178" t="str">
            <v>MEEO</v>
          </cell>
          <cell r="C178">
            <v>10000</v>
          </cell>
          <cell r="D178">
            <v>12542</v>
          </cell>
          <cell r="E178" t="str">
            <v>OME5</v>
          </cell>
          <cell r="F178">
            <v>16650042</v>
          </cell>
          <cell r="G178" t="str">
            <v>Postes de hierro para separadores</v>
          </cell>
        </row>
        <row r="179">
          <cell r="A179" t="str">
            <v>Postes de hierro para separadores</v>
          </cell>
          <cell r="B179" t="str">
            <v>MEEO</v>
          </cell>
          <cell r="C179">
            <v>10000</v>
          </cell>
          <cell r="D179">
            <v>12542</v>
          </cell>
          <cell r="E179" t="str">
            <v>OME5</v>
          </cell>
          <cell r="F179">
            <v>16650043</v>
          </cell>
          <cell r="G179" t="str">
            <v>Postes de hierro para separadores</v>
          </cell>
        </row>
        <row r="180">
          <cell r="A180" t="str">
            <v>Postes de hierro para separadores</v>
          </cell>
          <cell r="B180" t="str">
            <v>MEEO</v>
          </cell>
          <cell r="C180">
            <v>10000</v>
          </cell>
          <cell r="D180">
            <v>12542</v>
          </cell>
          <cell r="E180" t="str">
            <v>OME5</v>
          </cell>
          <cell r="F180">
            <v>16650044</v>
          </cell>
          <cell r="G180" t="str">
            <v>Postes de hierro para separadores</v>
          </cell>
        </row>
        <row r="181">
          <cell r="A181" t="str">
            <v>Postes de hierro para separadores</v>
          </cell>
          <cell r="B181" t="str">
            <v>MEEO</v>
          </cell>
          <cell r="C181">
            <v>10000</v>
          </cell>
          <cell r="D181">
            <v>12542</v>
          </cell>
          <cell r="E181" t="str">
            <v>OME5</v>
          </cell>
          <cell r="F181">
            <v>16650045</v>
          </cell>
          <cell r="G181" t="str">
            <v>Postes de hierro para separadores</v>
          </cell>
        </row>
        <row r="182">
          <cell r="A182" t="str">
            <v>Postes de hierro para separadores</v>
          </cell>
          <cell r="B182" t="str">
            <v>MEEO</v>
          </cell>
          <cell r="C182">
            <v>10000</v>
          </cell>
          <cell r="D182">
            <v>12542</v>
          </cell>
          <cell r="E182" t="str">
            <v>OME5</v>
          </cell>
          <cell r="F182">
            <v>16650046</v>
          </cell>
          <cell r="G182" t="str">
            <v>Postes de hierro para separadores</v>
          </cell>
        </row>
        <row r="183">
          <cell r="A183" t="str">
            <v>Postes de hierro para separadores</v>
          </cell>
          <cell r="B183" t="str">
            <v>MEEO</v>
          </cell>
          <cell r="C183">
            <v>10000</v>
          </cell>
          <cell r="D183">
            <v>12542</v>
          </cell>
          <cell r="E183" t="str">
            <v>OME5</v>
          </cell>
          <cell r="F183">
            <v>16650047</v>
          </cell>
          <cell r="G183" t="str">
            <v>Postes de hierro para separadores</v>
          </cell>
        </row>
        <row r="184">
          <cell r="A184" t="str">
            <v>Postes de hierro para separadores</v>
          </cell>
          <cell r="B184" t="str">
            <v>MEEO</v>
          </cell>
          <cell r="C184">
            <v>10000</v>
          </cell>
          <cell r="D184">
            <v>12542</v>
          </cell>
          <cell r="E184" t="str">
            <v>OME5</v>
          </cell>
          <cell r="F184">
            <v>16650048</v>
          </cell>
          <cell r="G184" t="str">
            <v>Postes de hierro para separadores</v>
          </cell>
        </row>
        <row r="185">
          <cell r="A185" t="str">
            <v>Postes de hierro para separadores</v>
          </cell>
          <cell r="B185" t="str">
            <v>MEEO</v>
          </cell>
          <cell r="C185">
            <v>10000</v>
          </cell>
          <cell r="D185">
            <v>12542</v>
          </cell>
          <cell r="E185" t="str">
            <v>OME5</v>
          </cell>
          <cell r="F185">
            <v>16650049</v>
          </cell>
          <cell r="G185" t="str">
            <v>Postes de hierro para separadores</v>
          </cell>
        </row>
        <row r="186">
          <cell r="A186" t="str">
            <v>Postes de hierro para separadores</v>
          </cell>
          <cell r="B186" t="str">
            <v>MEEO</v>
          </cell>
          <cell r="C186">
            <v>10000</v>
          </cell>
          <cell r="D186">
            <v>12542</v>
          </cell>
          <cell r="E186" t="str">
            <v>OME5</v>
          </cell>
          <cell r="F186">
            <v>16650050</v>
          </cell>
          <cell r="G186" t="str">
            <v>Postes de hierro para separadores</v>
          </cell>
          <cell r="H186">
            <v>1</v>
          </cell>
        </row>
        <row r="187">
          <cell r="A187" t="str">
            <v>Postes de hierro para separadores</v>
          </cell>
          <cell r="B187" t="str">
            <v>MEEO</v>
          </cell>
          <cell r="C187">
            <v>10000</v>
          </cell>
          <cell r="D187">
            <v>12542</v>
          </cell>
          <cell r="E187" t="str">
            <v>OME5</v>
          </cell>
          <cell r="F187">
            <v>16650051</v>
          </cell>
          <cell r="G187" t="str">
            <v>Postes de hierro para separadores</v>
          </cell>
          <cell r="H187">
            <v>1</v>
          </cell>
        </row>
        <row r="188">
          <cell r="A188" t="str">
            <v>Postes de hierro para separadores</v>
          </cell>
          <cell r="B188" t="str">
            <v>MEEO</v>
          </cell>
          <cell r="C188">
            <v>10000</v>
          </cell>
          <cell r="D188">
            <v>12542</v>
          </cell>
          <cell r="E188" t="str">
            <v>OME5</v>
          </cell>
          <cell r="F188">
            <v>16650052</v>
          </cell>
          <cell r="G188" t="str">
            <v>Postes de hierro para separadores</v>
          </cell>
        </row>
        <row r="189">
          <cell r="A189" t="str">
            <v>Postes de hierro para separadores</v>
          </cell>
          <cell r="B189" t="str">
            <v>MEEO</v>
          </cell>
          <cell r="C189">
            <v>10000</v>
          </cell>
          <cell r="D189">
            <v>12542</v>
          </cell>
          <cell r="E189" t="str">
            <v>OME5</v>
          </cell>
          <cell r="F189">
            <v>16650053</v>
          </cell>
          <cell r="G189" t="str">
            <v>Postes de hierro para separadores</v>
          </cell>
        </row>
        <row r="190">
          <cell r="A190" t="str">
            <v>Postes de hierro para separadores</v>
          </cell>
          <cell r="B190" t="str">
            <v>MEEO</v>
          </cell>
          <cell r="C190">
            <v>10000</v>
          </cell>
          <cell r="D190">
            <v>12542</v>
          </cell>
          <cell r="E190" t="str">
            <v>OME5</v>
          </cell>
          <cell r="F190">
            <v>16650054</v>
          </cell>
          <cell r="G190" t="str">
            <v>Postes de hierro para separadores</v>
          </cell>
        </row>
        <row r="191">
          <cell r="A191" t="str">
            <v>Postes de hierro para separadores</v>
          </cell>
          <cell r="B191" t="str">
            <v>MEEO</v>
          </cell>
          <cell r="C191">
            <v>10000</v>
          </cell>
          <cell r="D191">
            <v>12542</v>
          </cell>
          <cell r="E191" t="str">
            <v>OME5</v>
          </cell>
          <cell r="F191">
            <v>16650055</v>
          </cell>
          <cell r="G191" t="str">
            <v>Postes de hierro para separadores</v>
          </cell>
        </row>
        <row r="192">
          <cell r="A192" t="str">
            <v>Postes de hierro para separadores</v>
          </cell>
          <cell r="B192" t="str">
            <v>MEEO</v>
          </cell>
          <cell r="C192">
            <v>10000</v>
          </cell>
          <cell r="D192">
            <v>12542</v>
          </cell>
          <cell r="E192" t="str">
            <v>OME5</v>
          </cell>
          <cell r="F192">
            <v>16650056</v>
          </cell>
          <cell r="G192" t="str">
            <v>Postes de hierro para separadores</v>
          </cell>
        </row>
        <row r="193">
          <cell r="A193" t="str">
            <v>Postes de hierro para separadores</v>
          </cell>
          <cell r="B193" t="str">
            <v>MEEO</v>
          </cell>
          <cell r="C193">
            <v>10000</v>
          </cell>
          <cell r="D193">
            <v>12542</v>
          </cell>
          <cell r="E193" t="str">
            <v>OME5</v>
          </cell>
          <cell r="F193">
            <v>16650057</v>
          </cell>
          <cell r="G193" t="str">
            <v>Postes de hierro para separadores</v>
          </cell>
        </row>
        <row r="194">
          <cell r="A194" t="str">
            <v>Postes de hierro para separadores</v>
          </cell>
          <cell r="B194" t="str">
            <v>MEEO</v>
          </cell>
          <cell r="C194">
            <v>10000</v>
          </cell>
          <cell r="D194">
            <v>12542</v>
          </cell>
          <cell r="E194" t="str">
            <v>OME5</v>
          </cell>
          <cell r="F194">
            <v>16650058</v>
          </cell>
          <cell r="G194" t="str">
            <v>Postes de hierro para separadores</v>
          </cell>
        </row>
        <row r="195">
          <cell r="A195" t="str">
            <v>Postes de hierro para separadores</v>
          </cell>
          <cell r="B195" t="str">
            <v>MEEO</v>
          </cell>
          <cell r="C195">
            <v>10000</v>
          </cell>
          <cell r="D195">
            <v>12542</v>
          </cell>
          <cell r="E195" t="str">
            <v>OME5</v>
          </cell>
          <cell r="F195">
            <v>16650059</v>
          </cell>
          <cell r="G195" t="str">
            <v>Postes de hierro para separadores</v>
          </cell>
        </row>
        <row r="196">
          <cell r="A196" t="str">
            <v>Postes de hierro para separadores</v>
          </cell>
          <cell r="B196" t="str">
            <v>MEEO</v>
          </cell>
          <cell r="C196">
            <v>10000</v>
          </cell>
          <cell r="D196">
            <v>12542</v>
          </cell>
          <cell r="E196" t="str">
            <v>OME5</v>
          </cell>
          <cell r="F196">
            <v>16650060</v>
          </cell>
          <cell r="G196" t="str">
            <v>Postes de hierro para separadores</v>
          </cell>
        </row>
        <row r="197">
          <cell r="A197" t="str">
            <v>Postes de hierro para separadores</v>
          </cell>
          <cell r="B197" t="str">
            <v>MEEO</v>
          </cell>
          <cell r="C197">
            <v>10000</v>
          </cell>
          <cell r="D197">
            <v>12542</v>
          </cell>
          <cell r="E197" t="str">
            <v>OME5</v>
          </cell>
          <cell r="F197">
            <v>16650061</v>
          </cell>
          <cell r="G197" t="str">
            <v>Postes de hierro para separadores</v>
          </cell>
        </row>
        <row r="198">
          <cell r="A198" t="str">
            <v>Postes de hierro para separadores</v>
          </cell>
          <cell r="B198" t="str">
            <v>MEEO</v>
          </cell>
          <cell r="C198">
            <v>10000</v>
          </cell>
          <cell r="D198">
            <v>12542</v>
          </cell>
          <cell r="E198" t="str">
            <v>OME5</v>
          </cell>
          <cell r="F198">
            <v>16650062</v>
          </cell>
          <cell r="G198" t="str">
            <v>Postes de hierro para separadores</v>
          </cell>
        </row>
        <row r="199">
          <cell r="A199" t="str">
            <v>Postes de hierro para separadores</v>
          </cell>
          <cell r="B199" t="str">
            <v>MEEO</v>
          </cell>
          <cell r="C199">
            <v>10000</v>
          </cell>
          <cell r="D199">
            <v>12542</v>
          </cell>
          <cell r="E199" t="str">
            <v>OME5</v>
          </cell>
          <cell r="F199">
            <v>16650063</v>
          </cell>
          <cell r="G199" t="str">
            <v>Postes de hierro para separadores</v>
          </cell>
        </row>
        <row r="200">
          <cell r="A200" t="str">
            <v>Postes de hierro para separadores</v>
          </cell>
          <cell r="B200" t="str">
            <v>MEEO</v>
          </cell>
          <cell r="C200">
            <v>10000</v>
          </cell>
          <cell r="D200">
            <v>12542</v>
          </cell>
          <cell r="E200" t="str">
            <v>OME5</v>
          </cell>
          <cell r="F200">
            <v>16650064</v>
          </cell>
          <cell r="G200" t="str">
            <v>Postes de hierro para separadores</v>
          </cell>
        </row>
        <row r="201">
          <cell r="A201" t="str">
            <v>Postes de hierro para separadores</v>
          </cell>
          <cell r="B201" t="str">
            <v>MEEO</v>
          </cell>
          <cell r="C201">
            <v>10000</v>
          </cell>
          <cell r="D201">
            <v>12542</v>
          </cell>
          <cell r="E201" t="str">
            <v>OME5</v>
          </cell>
          <cell r="F201">
            <v>16650065</v>
          </cell>
          <cell r="G201" t="str">
            <v>Postes de hierro para separadores</v>
          </cell>
          <cell r="H201">
            <v>1</v>
          </cell>
        </row>
        <row r="202">
          <cell r="A202" t="str">
            <v>Postes de hierro para separadores</v>
          </cell>
          <cell r="B202" t="str">
            <v>MEEO</v>
          </cell>
          <cell r="C202">
            <v>10000</v>
          </cell>
          <cell r="D202">
            <v>12542</v>
          </cell>
          <cell r="E202" t="str">
            <v>OME5</v>
          </cell>
          <cell r="F202">
            <v>16650066</v>
          </cell>
          <cell r="G202" t="str">
            <v>Postes de hierro para separadores</v>
          </cell>
        </row>
        <row r="203">
          <cell r="A203" t="str">
            <v>Postes de hierro para separadores</v>
          </cell>
          <cell r="B203" t="str">
            <v>MEEO</v>
          </cell>
          <cell r="C203">
            <v>10000</v>
          </cell>
          <cell r="D203">
            <v>12542</v>
          </cell>
          <cell r="E203" t="str">
            <v>OME5</v>
          </cell>
          <cell r="F203">
            <v>16650067</v>
          </cell>
          <cell r="G203" t="str">
            <v>Postes de hierro para separadores</v>
          </cell>
        </row>
        <row r="204">
          <cell r="A204" t="str">
            <v>Postes de hierro para separadores</v>
          </cell>
          <cell r="B204" t="str">
            <v>MEEO</v>
          </cell>
          <cell r="C204">
            <v>10000</v>
          </cell>
          <cell r="D204">
            <v>12542</v>
          </cell>
          <cell r="E204" t="str">
            <v>OME5</v>
          </cell>
          <cell r="F204">
            <v>16650068</v>
          </cell>
          <cell r="G204" t="str">
            <v>Postes de hierro para separadores</v>
          </cell>
        </row>
        <row r="205">
          <cell r="A205" t="str">
            <v>Postes de hierro para separadores</v>
          </cell>
          <cell r="B205" t="str">
            <v>MEEO</v>
          </cell>
          <cell r="C205">
            <v>10000</v>
          </cell>
          <cell r="D205">
            <v>12542</v>
          </cell>
          <cell r="E205" t="str">
            <v>OME5</v>
          </cell>
          <cell r="F205">
            <v>16650069</v>
          </cell>
          <cell r="G205" t="str">
            <v>Postes de hierro para separadores</v>
          </cell>
        </row>
        <row r="206">
          <cell r="A206" t="str">
            <v>Postes de hierro para separadores</v>
          </cell>
          <cell r="B206" t="str">
            <v>MEEO</v>
          </cell>
          <cell r="C206">
            <v>10000</v>
          </cell>
          <cell r="D206">
            <v>12542</v>
          </cell>
          <cell r="E206" t="str">
            <v>OME5</v>
          </cell>
          <cell r="F206">
            <v>16650070</v>
          </cell>
          <cell r="G206" t="str">
            <v>Postes de hierro para separadores</v>
          </cell>
        </row>
        <row r="207">
          <cell r="A207" t="str">
            <v>Postes de hierro para separadores</v>
          </cell>
          <cell r="B207" t="str">
            <v>MEEO</v>
          </cell>
          <cell r="C207">
            <v>10000</v>
          </cell>
          <cell r="D207">
            <v>12542</v>
          </cell>
          <cell r="E207" t="str">
            <v>OME5</v>
          </cell>
          <cell r="F207">
            <v>16650071</v>
          </cell>
          <cell r="G207" t="str">
            <v>Postes de hierro para separadores</v>
          </cell>
        </row>
        <row r="208">
          <cell r="A208" t="str">
            <v>Postes de hierro para separadores</v>
          </cell>
          <cell r="B208" t="str">
            <v>MEEO</v>
          </cell>
          <cell r="C208">
            <v>10000</v>
          </cell>
          <cell r="D208">
            <v>12542</v>
          </cell>
          <cell r="E208" t="str">
            <v>OME5</v>
          </cell>
          <cell r="F208">
            <v>16650072</v>
          </cell>
          <cell r="G208" t="str">
            <v>Postes de hierro para separadores</v>
          </cell>
        </row>
        <row r="209">
          <cell r="A209" t="str">
            <v>Postes de hierro para separadores</v>
          </cell>
          <cell r="B209" t="str">
            <v>MEEO</v>
          </cell>
          <cell r="C209">
            <v>10000</v>
          </cell>
          <cell r="D209">
            <v>12542</v>
          </cell>
          <cell r="E209" t="str">
            <v>OME5</v>
          </cell>
          <cell r="F209">
            <v>16650073</v>
          </cell>
          <cell r="G209" t="str">
            <v>Postes de hierro para separadores</v>
          </cell>
        </row>
        <row r="210">
          <cell r="A210" t="str">
            <v>Postes de hierro para separadores</v>
          </cell>
          <cell r="B210" t="str">
            <v>MEEO</v>
          </cell>
          <cell r="C210">
            <v>10000</v>
          </cell>
          <cell r="D210">
            <v>12542</v>
          </cell>
          <cell r="E210" t="str">
            <v>OME5</v>
          </cell>
          <cell r="F210">
            <v>16650074</v>
          </cell>
          <cell r="G210" t="str">
            <v>Postes de hierro para separadores</v>
          </cell>
        </row>
        <row r="211">
          <cell r="A211" t="str">
            <v>Postes de hierro para separadores</v>
          </cell>
          <cell r="B211" t="str">
            <v>MEEO</v>
          </cell>
          <cell r="C211">
            <v>10000</v>
          </cell>
          <cell r="D211">
            <v>12542</v>
          </cell>
          <cell r="E211" t="str">
            <v>OME5</v>
          </cell>
          <cell r="F211">
            <v>16650075</v>
          </cell>
          <cell r="G211" t="str">
            <v>Postes de hierro para separadores</v>
          </cell>
        </row>
        <row r="212">
          <cell r="A212" t="str">
            <v>Postes de hierro para separadores</v>
          </cell>
          <cell r="B212" t="str">
            <v>MEEO</v>
          </cell>
          <cell r="C212">
            <v>10000</v>
          </cell>
          <cell r="D212">
            <v>12542</v>
          </cell>
          <cell r="E212" t="str">
            <v>OME5</v>
          </cell>
          <cell r="F212">
            <v>16650076</v>
          </cell>
          <cell r="G212" t="str">
            <v>Postes de hierro para separadores</v>
          </cell>
        </row>
        <row r="213">
          <cell r="A213" t="str">
            <v>Postes de hierro para separadores</v>
          </cell>
          <cell r="B213" t="str">
            <v>MEEO</v>
          </cell>
          <cell r="C213">
            <v>10000</v>
          </cell>
          <cell r="D213">
            <v>12542</v>
          </cell>
          <cell r="E213" t="str">
            <v>OME5</v>
          </cell>
          <cell r="F213">
            <v>16650077</v>
          </cell>
          <cell r="G213" t="str">
            <v>Postes de hierro para separadores</v>
          </cell>
        </row>
        <row r="214">
          <cell r="A214" t="str">
            <v>Postes de hierro para separadores</v>
          </cell>
          <cell r="B214" t="str">
            <v>MEEO</v>
          </cell>
          <cell r="C214">
            <v>10000</v>
          </cell>
          <cell r="D214">
            <v>12542</v>
          </cell>
          <cell r="E214" t="str">
            <v>OME5</v>
          </cell>
          <cell r="F214">
            <v>16650078</v>
          </cell>
          <cell r="G214" t="str">
            <v>Postes de hierro para separadores</v>
          </cell>
        </row>
        <row r="215">
          <cell r="A215" t="str">
            <v>Postes de hierro para separadores</v>
          </cell>
          <cell r="B215" t="str">
            <v>MEEO</v>
          </cell>
          <cell r="C215">
            <v>10000</v>
          </cell>
          <cell r="D215">
            <v>12542</v>
          </cell>
          <cell r="E215" t="str">
            <v>OME5</v>
          </cell>
          <cell r="F215">
            <v>16650079</v>
          </cell>
          <cell r="G215" t="str">
            <v>Postes de hierro para separadores</v>
          </cell>
        </row>
        <row r="216">
          <cell r="A216" t="str">
            <v>Postes de hierro para separadores</v>
          </cell>
          <cell r="B216" t="str">
            <v>MEEO</v>
          </cell>
          <cell r="C216">
            <v>10000</v>
          </cell>
          <cell r="D216">
            <v>12542</v>
          </cell>
          <cell r="E216" t="str">
            <v>OME5</v>
          </cell>
          <cell r="F216">
            <v>16650080</v>
          </cell>
          <cell r="G216" t="str">
            <v>Postes de hierro para separadores</v>
          </cell>
        </row>
        <row r="217">
          <cell r="A217" t="str">
            <v>Postes de hierro para separadores</v>
          </cell>
          <cell r="B217" t="str">
            <v>MEEO</v>
          </cell>
          <cell r="C217">
            <v>10000</v>
          </cell>
          <cell r="D217">
            <v>12542</v>
          </cell>
          <cell r="E217" t="str">
            <v>OME5</v>
          </cell>
          <cell r="F217">
            <v>16650081</v>
          </cell>
          <cell r="G217" t="str">
            <v>Postes de hierro para separadores</v>
          </cell>
        </row>
        <row r="218">
          <cell r="A218" t="str">
            <v>Postes de hierro para separadores</v>
          </cell>
          <cell r="B218" t="str">
            <v>MEEO</v>
          </cell>
          <cell r="C218">
            <v>10000</v>
          </cell>
          <cell r="D218">
            <v>12542</v>
          </cell>
          <cell r="E218" t="str">
            <v>OME5</v>
          </cell>
          <cell r="F218">
            <v>16650082</v>
          </cell>
          <cell r="G218" t="str">
            <v>Postes de hierro para separadores</v>
          </cell>
        </row>
        <row r="219">
          <cell r="A219" t="str">
            <v>Postes de hierro para separadores</v>
          </cell>
          <cell r="B219" t="str">
            <v>MEEO</v>
          </cell>
          <cell r="C219">
            <v>10000</v>
          </cell>
          <cell r="D219">
            <v>12542</v>
          </cell>
          <cell r="E219" t="str">
            <v>OME5</v>
          </cell>
          <cell r="F219">
            <v>16650083</v>
          </cell>
          <cell r="G219" t="str">
            <v>Postes de hierro para separadores</v>
          </cell>
        </row>
        <row r="220">
          <cell r="A220" t="str">
            <v>Postes de hierro para separadores</v>
          </cell>
          <cell r="B220" t="str">
            <v>MEEO</v>
          </cell>
          <cell r="C220">
            <v>10000</v>
          </cell>
          <cell r="D220">
            <v>12542</v>
          </cell>
          <cell r="E220" t="str">
            <v>OME5</v>
          </cell>
          <cell r="F220">
            <v>16650084</v>
          </cell>
          <cell r="G220" t="str">
            <v>Postes de hierro para separadores</v>
          </cell>
        </row>
        <row r="221">
          <cell r="A221" t="str">
            <v>Postes de hierro para separadores</v>
          </cell>
          <cell r="B221" t="str">
            <v>MEEO</v>
          </cell>
          <cell r="C221">
            <v>10000</v>
          </cell>
          <cell r="D221">
            <v>12542</v>
          </cell>
          <cell r="E221" t="str">
            <v>OME5</v>
          </cell>
          <cell r="F221">
            <v>16650085</v>
          </cell>
          <cell r="G221" t="str">
            <v>Postes de hierro para separadores</v>
          </cell>
        </row>
        <row r="222">
          <cell r="A222" t="str">
            <v>Postes de hierro para separadores</v>
          </cell>
          <cell r="B222" t="str">
            <v>MEEO</v>
          </cell>
          <cell r="C222">
            <v>10000</v>
          </cell>
          <cell r="D222">
            <v>12542</v>
          </cell>
          <cell r="E222" t="str">
            <v>OME5</v>
          </cell>
          <cell r="F222">
            <v>16650086</v>
          </cell>
          <cell r="G222" t="str">
            <v>Postes de hierro para separadores</v>
          </cell>
        </row>
        <row r="223">
          <cell r="A223" t="str">
            <v>Postes de hierro para separadores</v>
          </cell>
          <cell r="B223" t="str">
            <v>MEEO</v>
          </cell>
          <cell r="C223">
            <v>10000</v>
          </cell>
          <cell r="D223">
            <v>12542</v>
          </cell>
          <cell r="E223" t="str">
            <v>OME5</v>
          </cell>
          <cell r="F223">
            <v>16650087</v>
          </cell>
          <cell r="G223" t="str">
            <v>Postes de hierro para separadores</v>
          </cell>
        </row>
        <row r="224">
          <cell r="A224" t="str">
            <v>Postes de hierro para separadores</v>
          </cell>
          <cell r="B224" t="str">
            <v>MEEO</v>
          </cell>
          <cell r="C224">
            <v>10000</v>
          </cell>
          <cell r="D224">
            <v>12542</v>
          </cell>
          <cell r="E224" t="str">
            <v>OME5</v>
          </cell>
          <cell r="F224">
            <v>16650088</v>
          </cell>
          <cell r="G224" t="str">
            <v>Postes de hierro para separadores</v>
          </cell>
        </row>
        <row r="225">
          <cell r="A225" t="str">
            <v>Postes de hierro para separadores</v>
          </cell>
          <cell r="B225" t="str">
            <v>MEEO</v>
          </cell>
          <cell r="C225">
            <v>10000</v>
          </cell>
          <cell r="D225">
            <v>12542</v>
          </cell>
          <cell r="E225" t="str">
            <v>OME5</v>
          </cell>
          <cell r="F225">
            <v>16650089</v>
          </cell>
          <cell r="G225" t="str">
            <v>Postes de hierro para separadores</v>
          </cell>
        </row>
        <row r="226">
          <cell r="A226" t="str">
            <v>Postes de hierro para separadores</v>
          </cell>
          <cell r="B226" t="str">
            <v>MEEO</v>
          </cell>
          <cell r="C226">
            <v>10000</v>
          </cell>
          <cell r="D226">
            <v>12542</v>
          </cell>
          <cell r="E226" t="str">
            <v>OME5</v>
          </cell>
          <cell r="F226">
            <v>16650090</v>
          </cell>
          <cell r="G226" t="str">
            <v>Postes de hierro para separadores</v>
          </cell>
        </row>
        <row r="227">
          <cell r="A227" t="str">
            <v>Postes de hierro para separadores</v>
          </cell>
          <cell r="B227" t="str">
            <v>MEEO</v>
          </cell>
          <cell r="C227">
            <v>10000</v>
          </cell>
          <cell r="D227">
            <v>12542</v>
          </cell>
          <cell r="E227" t="str">
            <v>OME5</v>
          </cell>
          <cell r="F227">
            <v>16650091</v>
          </cell>
          <cell r="G227" t="str">
            <v>Postes de hierro para separadores</v>
          </cell>
        </row>
        <row r="228">
          <cell r="A228" t="str">
            <v>Postes de hierro para separadores</v>
          </cell>
          <cell r="B228" t="str">
            <v>MEEO</v>
          </cell>
          <cell r="C228">
            <v>10000</v>
          </cell>
          <cell r="D228">
            <v>12542</v>
          </cell>
          <cell r="E228" t="str">
            <v>OME5</v>
          </cell>
          <cell r="F228">
            <v>16650092</v>
          </cell>
          <cell r="G228" t="str">
            <v>Postes de hierro para separadores</v>
          </cell>
        </row>
        <row r="229">
          <cell r="A229" t="str">
            <v>Mesas pétalo</v>
          </cell>
          <cell r="B229" t="str">
            <v>MEEO</v>
          </cell>
          <cell r="C229">
            <v>100000</v>
          </cell>
          <cell r="D229">
            <v>125370</v>
          </cell>
          <cell r="E229" t="str">
            <v>ME5</v>
          </cell>
          <cell r="F229">
            <v>16650093</v>
          </cell>
          <cell r="G229" t="str">
            <v>Mesas pétalo</v>
          </cell>
        </row>
        <row r="230">
          <cell r="A230" t="str">
            <v>Mesas pétalo</v>
          </cell>
          <cell r="B230" t="str">
            <v>MEEO</v>
          </cell>
          <cell r="C230">
            <v>100000</v>
          </cell>
          <cell r="D230">
            <v>125370</v>
          </cell>
          <cell r="E230" t="str">
            <v>ME5</v>
          </cell>
          <cell r="F230">
            <v>16650094</v>
          </cell>
          <cell r="G230" t="str">
            <v>Mesas pétalo</v>
          </cell>
        </row>
        <row r="231">
          <cell r="A231" t="str">
            <v>Mesas pétalo</v>
          </cell>
          <cell r="B231" t="str">
            <v>MEEO</v>
          </cell>
          <cell r="C231">
            <v>100000</v>
          </cell>
          <cell r="D231">
            <v>125370</v>
          </cell>
          <cell r="E231" t="str">
            <v>ME5</v>
          </cell>
          <cell r="F231">
            <v>16650095</v>
          </cell>
          <cell r="G231" t="str">
            <v>Mesas pétalo</v>
          </cell>
        </row>
        <row r="232">
          <cell r="A232" t="str">
            <v>Mesas pétalo</v>
          </cell>
          <cell r="B232" t="str">
            <v>MEEO</v>
          </cell>
          <cell r="C232">
            <v>100000</v>
          </cell>
          <cell r="D232">
            <v>125370</v>
          </cell>
          <cell r="E232" t="str">
            <v>ME5</v>
          </cell>
          <cell r="F232">
            <v>16650096</v>
          </cell>
          <cell r="G232" t="str">
            <v>Mesas pétalo</v>
          </cell>
        </row>
        <row r="233">
          <cell r="A233" t="str">
            <v>Mesas pétalo</v>
          </cell>
          <cell r="B233" t="str">
            <v>MEEO</v>
          </cell>
          <cell r="C233">
            <v>100000</v>
          </cell>
          <cell r="D233">
            <v>125370</v>
          </cell>
          <cell r="E233" t="str">
            <v>ME5</v>
          </cell>
          <cell r="F233">
            <v>16650097</v>
          </cell>
          <cell r="G233" t="str">
            <v>Mesas pétalo</v>
          </cell>
        </row>
        <row r="234">
          <cell r="A234" t="str">
            <v>Mesas pétalo</v>
          </cell>
          <cell r="B234" t="str">
            <v>MEEO</v>
          </cell>
          <cell r="C234">
            <v>100000</v>
          </cell>
          <cell r="D234">
            <v>125370</v>
          </cell>
          <cell r="E234" t="str">
            <v>ME5</v>
          </cell>
          <cell r="F234">
            <v>16650098</v>
          </cell>
          <cell r="G234" t="str">
            <v>Mesas pétalo</v>
          </cell>
        </row>
        <row r="235">
          <cell r="A235" t="str">
            <v>Mesas pétalo</v>
          </cell>
          <cell r="B235" t="str">
            <v>MEEO</v>
          </cell>
          <cell r="C235">
            <v>100000</v>
          </cell>
          <cell r="D235">
            <v>125370</v>
          </cell>
          <cell r="E235" t="str">
            <v>ME5</v>
          </cell>
          <cell r="F235">
            <v>16650099</v>
          </cell>
          <cell r="G235" t="str">
            <v>Mesas pétalo</v>
          </cell>
        </row>
        <row r="236">
          <cell r="A236" t="str">
            <v>Puestos de trabajo</v>
          </cell>
          <cell r="B236" t="str">
            <v>MEEO</v>
          </cell>
          <cell r="C236">
            <v>500000</v>
          </cell>
          <cell r="D236">
            <v>626870</v>
          </cell>
          <cell r="E236" t="str">
            <v>ME5</v>
          </cell>
          <cell r="F236">
            <v>16650100</v>
          </cell>
          <cell r="G236" t="str">
            <v>Puestos de trabajo</v>
          </cell>
        </row>
        <row r="237">
          <cell r="A237" t="str">
            <v>Puestos de trabajo</v>
          </cell>
          <cell r="B237" t="str">
            <v>MEEO</v>
          </cell>
          <cell r="C237">
            <v>500000</v>
          </cell>
          <cell r="D237">
            <v>626870</v>
          </cell>
          <cell r="E237" t="str">
            <v>ME5</v>
          </cell>
          <cell r="F237">
            <v>16650101</v>
          </cell>
          <cell r="G237" t="str">
            <v>Puestos de trabajo</v>
          </cell>
        </row>
        <row r="238">
          <cell r="A238" t="str">
            <v>Puestos de trabajo</v>
          </cell>
          <cell r="B238" t="str">
            <v>MEEO</v>
          </cell>
          <cell r="C238">
            <v>500000</v>
          </cell>
          <cell r="D238">
            <v>626870</v>
          </cell>
          <cell r="E238" t="str">
            <v>ME5</v>
          </cell>
          <cell r="F238">
            <v>16650102</v>
          </cell>
          <cell r="G238" t="str">
            <v>Puestos de trabajo</v>
          </cell>
        </row>
        <row r="239">
          <cell r="A239" t="str">
            <v>Puestos de trabajo</v>
          </cell>
          <cell r="B239" t="str">
            <v>MEEO</v>
          </cell>
          <cell r="C239">
            <v>500000</v>
          </cell>
          <cell r="D239">
            <v>626870</v>
          </cell>
          <cell r="E239" t="str">
            <v>ME5</v>
          </cell>
          <cell r="F239">
            <v>16650103</v>
          </cell>
          <cell r="G239" t="str">
            <v>Puestos de trabajo</v>
          </cell>
          <cell r="H239">
            <v>1</v>
          </cell>
        </row>
        <row r="240">
          <cell r="A240" t="str">
            <v>Puestos de trabajo</v>
          </cell>
          <cell r="B240" t="str">
            <v>MEEO</v>
          </cell>
          <cell r="C240">
            <v>500000</v>
          </cell>
          <cell r="D240">
            <v>626870</v>
          </cell>
          <cell r="E240" t="str">
            <v>ME5</v>
          </cell>
          <cell r="F240">
            <v>16650104</v>
          </cell>
          <cell r="G240" t="str">
            <v>Puestos de trabajo</v>
          </cell>
        </row>
        <row r="241">
          <cell r="A241" t="str">
            <v>Puestos de trabajo</v>
          </cell>
          <cell r="B241" t="str">
            <v>MEEO</v>
          </cell>
          <cell r="C241">
            <v>500000</v>
          </cell>
          <cell r="D241">
            <v>626870</v>
          </cell>
          <cell r="E241" t="str">
            <v>ME5</v>
          </cell>
          <cell r="F241">
            <v>16650105</v>
          </cell>
          <cell r="G241" t="str">
            <v>Puestos de trabajo</v>
          </cell>
        </row>
        <row r="242">
          <cell r="A242" t="str">
            <v>Puestos de trabajo</v>
          </cell>
          <cell r="B242" t="str">
            <v>MEEO</v>
          </cell>
          <cell r="C242">
            <v>500000</v>
          </cell>
          <cell r="D242">
            <v>626870</v>
          </cell>
          <cell r="E242" t="str">
            <v>ME5</v>
          </cell>
          <cell r="F242">
            <v>16650106</v>
          </cell>
          <cell r="G242" t="str">
            <v>Puestos de trabajo</v>
          </cell>
        </row>
        <row r="243">
          <cell r="A243" t="str">
            <v>Puestos en caja</v>
          </cell>
          <cell r="B243" t="str">
            <v>MEEO</v>
          </cell>
          <cell r="C243">
            <v>1166667</v>
          </cell>
          <cell r="D243">
            <v>1462689</v>
          </cell>
          <cell r="E243" t="str">
            <v>ME5</v>
          </cell>
          <cell r="F243">
            <v>16650107</v>
          </cell>
          <cell r="G243" t="str">
            <v>Puestos en caja</v>
          </cell>
        </row>
        <row r="244">
          <cell r="A244" t="str">
            <v>Puestos en caja</v>
          </cell>
          <cell r="B244" t="str">
            <v>MEEO</v>
          </cell>
          <cell r="C244">
            <v>1166667</v>
          </cell>
          <cell r="D244">
            <v>1462689</v>
          </cell>
          <cell r="E244" t="str">
            <v>ME5</v>
          </cell>
          <cell r="F244">
            <v>16650108</v>
          </cell>
          <cell r="G244" t="str">
            <v>Puestos en caja</v>
          </cell>
        </row>
        <row r="245">
          <cell r="A245" t="str">
            <v>Puestos en caja</v>
          </cell>
          <cell r="B245" t="str">
            <v>MEEO</v>
          </cell>
          <cell r="C245">
            <v>1166667</v>
          </cell>
          <cell r="D245">
            <v>1462689</v>
          </cell>
          <cell r="E245" t="str">
            <v>ME5</v>
          </cell>
          <cell r="F245">
            <v>16650109</v>
          </cell>
          <cell r="G245" t="str">
            <v>Puestos en caja</v>
          </cell>
          <cell r="H245">
            <v>1</v>
          </cell>
        </row>
        <row r="246">
          <cell r="A246" t="str">
            <v>Puestos en caja</v>
          </cell>
          <cell r="B246" t="str">
            <v>MEEO</v>
          </cell>
          <cell r="C246">
            <v>1166667</v>
          </cell>
          <cell r="D246">
            <v>1462689</v>
          </cell>
          <cell r="E246" t="str">
            <v>ME5</v>
          </cell>
          <cell r="F246">
            <v>16650110</v>
          </cell>
          <cell r="G246" t="str">
            <v>Puestos en caja</v>
          </cell>
        </row>
        <row r="247">
          <cell r="A247" t="str">
            <v>Puestos en caja</v>
          </cell>
          <cell r="B247" t="str">
            <v>MEEO</v>
          </cell>
          <cell r="C247">
            <v>1166667</v>
          </cell>
          <cell r="D247">
            <v>1462689</v>
          </cell>
          <cell r="E247" t="str">
            <v>ME5</v>
          </cell>
          <cell r="F247">
            <v>16650111</v>
          </cell>
          <cell r="G247" t="str">
            <v>Puestos en caja</v>
          </cell>
        </row>
        <row r="248">
          <cell r="A248" t="str">
            <v>Puestos en caja</v>
          </cell>
          <cell r="B248" t="str">
            <v>MEEO</v>
          </cell>
          <cell r="C248">
            <v>1166667</v>
          </cell>
          <cell r="D248">
            <v>1462689</v>
          </cell>
          <cell r="E248" t="str">
            <v>ME5</v>
          </cell>
          <cell r="F248">
            <v>16650112</v>
          </cell>
          <cell r="G248" t="str">
            <v>Puestos en caja</v>
          </cell>
        </row>
        <row r="249">
          <cell r="A249" t="str">
            <v>Archivadores metálicos</v>
          </cell>
          <cell r="B249" t="str">
            <v>MEEO</v>
          </cell>
          <cell r="C249">
            <v>45000</v>
          </cell>
          <cell r="D249">
            <v>56418</v>
          </cell>
          <cell r="E249" t="str">
            <v>ME5</v>
          </cell>
          <cell r="F249">
            <v>16650113</v>
          </cell>
          <cell r="G249" t="str">
            <v>Archivadores metálicos</v>
          </cell>
        </row>
        <row r="250">
          <cell r="A250" t="str">
            <v>Archivadores metálicos</v>
          </cell>
          <cell r="B250" t="str">
            <v>MEEO</v>
          </cell>
          <cell r="C250">
            <v>45000</v>
          </cell>
          <cell r="D250">
            <v>56418</v>
          </cell>
          <cell r="E250" t="str">
            <v>ME5</v>
          </cell>
          <cell r="F250">
            <v>16650114</v>
          </cell>
          <cell r="G250" t="str">
            <v>Archivadores metálicos</v>
          </cell>
        </row>
        <row r="251">
          <cell r="A251" t="str">
            <v>Archivadores metálicos</v>
          </cell>
          <cell r="B251" t="str">
            <v>MEEO</v>
          </cell>
          <cell r="C251">
            <v>40000</v>
          </cell>
          <cell r="D251">
            <v>50157</v>
          </cell>
          <cell r="E251" t="str">
            <v>ME5</v>
          </cell>
          <cell r="F251">
            <v>16650115</v>
          </cell>
          <cell r="G251" t="str">
            <v>Archivadores metálicos</v>
          </cell>
        </row>
        <row r="252">
          <cell r="A252" t="str">
            <v>Archivadores metálicos</v>
          </cell>
          <cell r="B252" t="str">
            <v>MEEO</v>
          </cell>
          <cell r="C252">
            <v>40000</v>
          </cell>
          <cell r="D252">
            <v>50157</v>
          </cell>
          <cell r="E252" t="str">
            <v>ME5</v>
          </cell>
          <cell r="F252">
            <v>16650116</v>
          </cell>
          <cell r="G252" t="str">
            <v>Archivadores metálicos</v>
          </cell>
        </row>
        <row r="253">
          <cell r="A253" t="str">
            <v>Archivadores metálicos</v>
          </cell>
          <cell r="B253" t="str">
            <v>MEEO</v>
          </cell>
          <cell r="C253">
            <v>40000</v>
          </cell>
          <cell r="D253">
            <v>50157</v>
          </cell>
          <cell r="E253" t="str">
            <v>ME5</v>
          </cell>
          <cell r="F253">
            <v>16650117</v>
          </cell>
          <cell r="G253" t="str">
            <v>Archivadores metálicos</v>
          </cell>
        </row>
        <row r="254">
          <cell r="A254" t="str">
            <v>Archivadores metálicos</v>
          </cell>
          <cell r="B254" t="str">
            <v>MEEO</v>
          </cell>
          <cell r="C254">
            <v>40000</v>
          </cell>
          <cell r="D254">
            <v>50157</v>
          </cell>
          <cell r="E254" t="str">
            <v>ME5</v>
          </cell>
          <cell r="F254">
            <v>16650118</v>
          </cell>
          <cell r="G254" t="str">
            <v>Archivadores metálicos</v>
          </cell>
        </row>
        <row r="255">
          <cell r="A255" t="str">
            <v>Archivador rodante</v>
          </cell>
          <cell r="B255" t="str">
            <v>MEEO</v>
          </cell>
          <cell r="C255">
            <v>3000000</v>
          </cell>
          <cell r="D255">
            <v>3761193</v>
          </cell>
          <cell r="E255" t="str">
            <v>ME5</v>
          </cell>
          <cell r="F255">
            <v>16650119</v>
          </cell>
          <cell r="G255" t="str">
            <v>Archivador rodante</v>
          </cell>
        </row>
        <row r="256">
          <cell r="A256" t="str">
            <v>Caja fuerte</v>
          </cell>
          <cell r="B256" t="str">
            <v>MEEO</v>
          </cell>
          <cell r="C256">
            <v>800000</v>
          </cell>
          <cell r="D256">
            <v>1002980</v>
          </cell>
          <cell r="E256" t="str">
            <v>OME5</v>
          </cell>
          <cell r="F256">
            <v>16650120</v>
          </cell>
          <cell r="G256" t="str">
            <v>Caja fuerte</v>
          </cell>
        </row>
        <row r="257">
          <cell r="A257" t="str">
            <v>Casillero custodia</v>
          </cell>
          <cell r="B257" t="str">
            <v>MEEO</v>
          </cell>
          <cell r="C257">
            <v>400000</v>
          </cell>
          <cell r="D257">
            <v>501495</v>
          </cell>
          <cell r="E257" t="str">
            <v>OME5</v>
          </cell>
          <cell r="F257">
            <v>16650121</v>
          </cell>
          <cell r="G257" t="str">
            <v>Casillero custodia</v>
          </cell>
        </row>
        <row r="258">
          <cell r="A258" t="str">
            <v>Cofre auxiliar</v>
          </cell>
          <cell r="B258" t="str">
            <v>MEEO</v>
          </cell>
          <cell r="C258">
            <v>50000</v>
          </cell>
          <cell r="D258">
            <v>62687</v>
          </cell>
          <cell r="E258" t="str">
            <v>OME5</v>
          </cell>
          <cell r="F258">
            <v>16650122</v>
          </cell>
          <cell r="G258" t="str">
            <v>Cofre auxiliar</v>
          </cell>
        </row>
        <row r="259">
          <cell r="A259" t="str">
            <v>Cofre auxiliar</v>
          </cell>
          <cell r="B259" t="str">
            <v>MEEO</v>
          </cell>
          <cell r="C259">
            <v>30000</v>
          </cell>
          <cell r="D259">
            <v>37613</v>
          </cell>
          <cell r="E259" t="str">
            <v>OME5</v>
          </cell>
          <cell r="F259">
            <v>16650123</v>
          </cell>
          <cell r="G259" t="str">
            <v>Cofre auxiliar</v>
          </cell>
        </row>
        <row r="260">
          <cell r="A260" t="str">
            <v>Cofre doble</v>
          </cell>
          <cell r="B260" t="str">
            <v>MEEO</v>
          </cell>
          <cell r="C260">
            <v>60000</v>
          </cell>
          <cell r="D260">
            <v>75225</v>
          </cell>
          <cell r="E260" t="str">
            <v>OME5</v>
          </cell>
          <cell r="F260">
            <v>16650124</v>
          </cell>
          <cell r="G260" t="str">
            <v>Cofre doble</v>
          </cell>
        </row>
        <row r="261">
          <cell r="A261" t="str">
            <v>Cofre doble</v>
          </cell>
          <cell r="B261" t="str">
            <v>MEEO</v>
          </cell>
          <cell r="C261">
            <v>50000</v>
          </cell>
          <cell r="D261">
            <v>62687</v>
          </cell>
          <cell r="E261" t="str">
            <v>OME5</v>
          </cell>
          <cell r="F261">
            <v>16650125</v>
          </cell>
          <cell r="G261" t="str">
            <v>Cofre doble</v>
          </cell>
        </row>
        <row r="262">
          <cell r="A262" t="str">
            <v>Contadora de billetes</v>
          </cell>
          <cell r="B262" t="str">
            <v>MEEO</v>
          </cell>
          <cell r="C262">
            <v>1000000</v>
          </cell>
          <cell r="D262">
            <v>1253730</v>
          </cell>
          <cell r="E262" t="str">
            <v>OME5</v>
          </cell>
          <cell r="F262">
            <v>16650126</v>
          </cell>
          <cell r="G262" t="str">
            <v>Contadora de billetes</v>
          </cell>
        </row>
        <row r="263">
          <cell r="A263" t="str">
            <v>Contadora de billetes</v>
          </cell>
          <cell r="B263" t="str">
            <v>MEEO</v>
          </cell>
          <cell r="C263">
            <v>1000000</v>
          </cell>
          <cell r="D263">
            <v>1253730</v>
          </cell>
          <cell r="E263" t="str">
            <v>OME5</v>
          </cell>
          <cell r="F263">
            <v>16650127</v>
          </cell>
          <cell r="G263" t="str">
            <v>Contadora de billetes</v>
          </cell>
        </row>
        <row r="264">
          <cell r="A264" t="str">
            <v>Contadora de monedas</v>
          </cell>
          <cell r="B264" t="str">
            <v>MEEO</v>
          </cell>
          <cell r="C264">
            <v>700000</v>
          </cell>
          <cell r="D264">
            <v>877612</v>
          </cell>
          <cell r="E264" t="str">
            <v>OME5</v>
          </cell>
          <cell r="F264">
            <v>16650128</v>
          </cell>
          <cell r="G264" t="str">
            <v>Contadora de monedas</v>
          </cell>
        </row>
        <row r="265">
          <cell r="A265" t="str">
            <v>Escritorios</v>
          </cell>
          <cell r="B265" t="str">
            <v>MEEO</v>
          </cell>
          <cell r="C265">
            <v>40000</v>
          </cell>
          <cell r="D265">
            <v>50157</v>
          </cell>
          <cell r="E265" t="str">
            <v>ME5</v>
          </cell>
          <cell r="F265">
            <v>16650129</v>
          </cell>
          <cell r="G265" t="str">
            <v>Escritorios</v>
          </cell>
        </row>
        <row r="266">
          <cell r="A266" t="str">
            <v>Escritorios</v>
          </cell>
          <cell r="B266" t="str">
            <v>MEEO</v>
          </cell>
          <cell r="C266">
            <v>40000</v>
          </cell>
          <cell r="D266">
            <v>50157</v>
          </cell>
          <cell r="E266" t="str">
            <v>ME5</v>
          </cell>
          <cell r="F266">
            <v>16650130</v>
          </cell>
          <cell r="G266" t="str">
            <v>Escritorios</v>
          </cell>
        </row>
        <row r="267">
          <cell r="A267" t="str">
            <v>Escritorio negro con gavetas</v>
          </cell>
          <cell r="B267" t="str">
            <v>MEEO</v>
          </cell>
          <cell r="C267">
            <v>50000</v>
          </cell>
          <cell r="D267">
            <v>62687</v>
          </cell>
          <cell r="E267" t="str">
            <v>ME5</v>
          </cell>
          <cell r="F267">
            <v>16650131</v>
          </cell>
          <cell r="G267" t="str">
            <v>Escritorio negro con gavetas</v>
          </cell>
        </row>
        <row r="268">
          <cell r="A268" t="str">
            <v>Estante metálico</v>
          </cell>
          <cell r="B268" t="str">
            <v>MEEO</v>
          </cell>
          <cell r="C268">
            <v>50000</v>
          </cell>
          <cell r="D268">
            <v>62687</v>
          </cell>
          <cell r="E268" t="str">
            <v>ME5</v>
          </cell>
          <cell r="F268">
            <v>16650132</v>
          </cell>
          <cell r="G268" t="str">
            <v>Estante metálico</v>
          </cell>
        </row>
        <row r="269">
          <cell r="A269" t="str">
            <v>Estante metálico</v>
          </cell>
          <cell r="B269" t="str">
            <v>MEEO</v>
          </cell>
          <cell r="C269">
            <v>50000</v>
          </cell>
          <cell r="D269">
            <v>62687</v>
          </cell>
          <cell r="E269" t="str">
            <v>ME5</v>
          </cell>
          <cell r="F269">
            <v>16650133</v>
          </cell>
          <cell r="G269" t="str">
            <v>Estante metálico</v>
          </cell>
        </row>
        <row r="270">
          <cell r="A270" t="str">
            <v>Estantería</v>
          </cell>
          <cell r="B270" t="str">
            <v>MEEO</v>
          </cell>
          <cell r="C270">
            <v>60000</v>
          </cell>
          <cell r="D270">
            <v>75225</v>
          </cell>
          <cell r="E270" t="str">
            <v>ME5</v>
          </cell>
          <cell r="F270">
            <v>16650134</v>
          </cell>
          <cell r="G270" t="str">
            <v>Estantería</v>
          </cell>
        </row>
        <row r="271">
          <cell r="A271" t="str">
            <v>Extintor Tipo químico seco</v>
          </cell>
          <cell r="B271" t="str">
            <v>MEEO</v>
          </cell>
          <cell r="C271">
            <v>20000</v>
          </cell>
          <cell r="D271">
            <v>25072</v>
          </cell>
          <cell r="E271" t="str">
            <v>OME5</v>
          </cell>
          <cell r="F271">
            <v>16650135</v>
          </cell>
          <cell r="G271" t="str">
            <v>Extintor Tipo químico seco</v>
          </cell>
        </row>
        <row r="272">
          <cell r="A272" t="str">
            <v>Dispensador de tintos</v>
          </cell>
          <cell r="B272" t="str">
            <v>MEEO</v>
          </cell>
          <cell r="C272">
            <v>50000</v>
          </cell>
          <cell r="D272">
            <v>19444</v>
          </cell>
          <cell r="E272" t="str">
            <v>OME5</v>
          </cell>
          <cell r="F272">
            <v>16650136</v>
          </cell>
          <cell r="G272" t="str">
            <v>Dispensador de tintos</v>
          </cell>
        </row>
        <row r="273">
          <cell r="A273" t="str">
            <v>Máquinas de escribir BROTHER EM630</v>
          </cell>
          <cell r="B273" t="str">
            <v>MEEO</v>
          </cell>
          <cell r="C273">
            <v>200000</v>
          </cell>
          <cell r="D273">
            <v>250753</v>
          </cell>
          <cell r="E273" t="str">
            <v>EMO5</v>
          </cell>
          <cell r="F273">
            <v>16650137</v>
          </cell>
          <cell r="G273" t="str">
            <v>Máquinas de escribir BROTHER EM630</v>
          </cell>
        </row>
        <row r="274">
          <cell r="A274" t="str">
            <v>Máquinas de escribir BROTHER EM630</v>
          </cell>
          <cell r="B274" t="str">
            <v>MEEO</v>
          </cell>
          <cell r="C274">
            <v>200000</v>
          </cell>
          <cell r="D274">
            <v>250753</v>
          </cell>
          <cell r="E274" t="str">
            <v>EMO5</v>
          </cell>
          <cell r="F274">
            <v>16650138</v>
          </cell>
          <cell r="G274" t="str">
            <v>Máquinas de escribir BROTHER EM630</v>
          </cell>
        </row>
        <row r="275">
          <cell r="A275" t="str">
            <v>Máquinas de escribir BROTHER EM630</v>
          </cell>
          <cell r="B275" t="str">
            <v>MEEO</v>
          </cell>
          <cell r="C275">
            <v>200000</v>
          </cell>
          <cell r="D275">
            <v>250753</v>
          </cell>
          <cell r="E275" t="str">
            <v>EMO5</v>
          </cell>
          <cell r="F275">
            <v>16650139</v>
          </cell>
          <cell r="G275" t="str">
            <v>Máquinas de escribir BROTHER EM630</v>
          </cell>
        </row>
        <row r="276">
          <cell r="A276" t="str">
            <v>Máquinas de escribir BROTHER EM630</v>
          </cell>
          <cell r="B276" t="str">
            <v>MEEO</v>
          </cell>
          <cell r="C276">
            <v>200000</v>
          </cell>
          <cell r="D276">
            <v>250753</v>
          </cell>
          <cell r="E276" t="str">
            <v>EMO5</v>
          </cell>
          <cell r="F276">
            <v>16650140</v>
          </cell>
          <cell r="G276" t="str">
            <v>Máquinas de escribir BROTHER EM630</v>
          </cell>
        </row>
        <row r="277">
          <cell r="A277" t="str">
            <v>Máquinas de escribir BROTHER EM630</v>
          </cell>
          <cell r="B277" t="str">
            <v>MEEO</v>
          </cell>
          <cell r="C277">
            <v>200000</v>
          </cell>
          <cell r="D277">
            <v>250753</v>
          </cell>
          <cell r="E277" t="str">
            <v>EMO5</v>
          </cell>
          <cell r="F277">
            <v>16650141</v>
          </cell>
          <cell r="G277" t="str">
            <v>Máquinas de escribir BROTHER EM630</v>
          </cell>
        </row>
        <row r="278">
          <cell r="A278" t="str">
            <v>Máquinas de escribir BROTHER EM630</v>
          </cell>
          <cell r="B278" t="str">
            <v>MEEO</v>
          </cell>
          <cell r="C278">
            <v>200000</v>
          </cell>
          <cell r="D278">
            <v>250753</v>
          </cell>
          <cell r="E278" t="str">
            <v>EMO5</v>
          </cell>
          <cell r="F278">
            <v>16650142</v>
          </cell>
          <cell r="G278" t="str">
            <v>Máquinas de escribir BROTHER EM630</v>
          </cell>
        </row>
        <row r="279">
          <cell r="A279" t="str">
            <v>Máquina enzunchadora</v>
          </cell>
          <cell r="B279" t="str">
            <v>MEEO</v>
          </cell>
          <cell r="C279">
            <v>1200000</v>
          </cell>
          <cell r="D279">
            <v>1504485</v>
          </cell>
          <cell r="E279" t="str">
            <v>OME5</v>
          </cell>
          <cell r="F279">
            <v>16650143</v>
          </cell>
          <cell r="G279" t="str">
            <v>Máquina enzunchadora</v>
          </cell>
          <cell r="H279">
            <v>1</v>
          </cell>
        </row>
        <row r="280">
          <cell r="A280" t="str">
            <v>Mesa de madera</v>
          </cell>
          <cell r="B280" t="str">
            <v>MEEO</v>
          </cell>
          <cell r="C280">
            <v>30000</v>
          </cell>
          <cell r="D280">
            <v>37613</v>
          </cell>
          <cell r="E280" t="str">
            <v>ME5</v>
          </cell>
          <cell r="F280">
            <v>16650144</v>
          </cell>
          <cell r="G280" t="str">
            <v>Mesa de madera</v>
          </cell>
        </row>
        <row r="281">
          <cell r="A281" t="str">
            <v>Mesa de madera</v>
          </cell>
          <cell r="B281" t="str">
            <v>MEEO</v>
          </cell>
          <cell r="C281">
            <v>30000</v>
          </cell>
          <cell r="D281">
            <v>37613</v>
          </cell>
          <cell r="E281" t="str">
            <v>ME5</v>
          </cell>
          <cell r="F281">
            <v>16650145</v>
          </cell>
          <cell r="G281" t="str">
            <v>Mesa de madera</v>
          </cell>
        </row>
        <row r="282">
          <cell r="A282" t="str">
            <v>Mesa de madera para computador</v>
          </cell>
          <cell r="B282" t="str">
            <v>MEEO</v>
          </cell>
          <cell r="C282">
            <v>40000</v>
          </cell>
          <cell r="D282">
            <v>50157</v>
          </cell>
          <cell r="E282" t="str">
            <v>ME5</v>
          </cell>
          <cell r="F282">
            <v>16650146</v>
          </cell>
          <cell r="G282" t="str">
            <v>Mesa de madera para computador</v>
          </cell>
        </row>
        <row r="283">
          <cell r="A283" t="str">
            <v>Mesa de madera para computador</v>
          </cell>
          <cell r="B283" t="str">
            <v>MEEO</v>
          </cell>
          <cell r="C283">
            <v>40000</v>
          </cell>
          <cell r="D283">
            <v>50157</v>
          </cell>
          <cell r="E283" t="str">
            <v>ME5</v>
          </cell>
          <cell r="F283">
            <v>16650147</v>
          </cell>
          <cell r="G283" t="str">
            <v>Mesa de madera para computador</v>
          </cell>
        </row>
        <row r="284">
          <cell r="A284" t="str">
            <v>Mesa para consignaciones</v>
          </cell>
          <cell r="B284" t="str">
            <v>MEEO</v>
          </cell>
          <cell r="C284">
            <v>500000</v>
          </cell>
          <cell r="D284">
            <v>626870</v>
          </cell>
          <cell r="E284" t="str">
            <v>ME5</v>
          </cell>
          <cell r="F284">
            <v>16650148</v>
          </cell>
          <cell r="G284" t="str">
            <v>Mesa para consignaciones</v>
          </cell>
        </row>
        <row r="285">
          <cell r="A285" t="str">
            <v>Mesa pequeña</v>
          </cell>
          <cell r="B285" t="str">
            <v>MEEO</v>
          </cell>
          <cell r="C285">
            <v>25000</v>
          </cell>
          <cell r="D285">
            <v>31346</v>
          </cell>
          <cell r="E285" t="str">
            <v>ME5</v>
          </cell>
          <cell r="F285">
            <v>16650149</v>
          </cell>
          <cell r="G285" t="str">
            <v>Mesa pequeña</v>
          </cell>
        </row>
        <row r="286">
          <cell r="A286" t="str">
            <v>Mesa pequeña</v>
          </cell>
          <cell r="B286" t="str">
            <v>MEEO</v>
          </cell>
          <cell r="C286">
            <v>20000</v>
          </cell>
          <cell r="D286">
            <v>25072</v>
          </cell>
          <cell r="E286" t="str">
            <v>ME5</v>
          </cell>
          <cell r="F286">
            <v>16650150</v>
          </cell>
          <cell r="G286" t="str">
            <v>Mesa pequeña</v>
          </cell>
        </row>
        <row r="287">
          <cell r="A287" t="str">
            <v>Archivador Folderama metálico</v>
          </cell>
          <cell r="B287" t="str">
            <v>MEEO</v>
          </cell>
          <cell r="C287">
            <v>40000</v>
          </cell>
          <cell r="D287">
            <v>50157</v>
          </cell>
          <cell r="E287" t="str">
            <v>ME5</v>
          </cell>
          <cell r="F287">
            <v>16650151</v>
          </cell>
          <cell r="G287" t="str">
            <v>Archivador Folderama metálico</v>
          </cell>
        </row>
        <row r="288">
          <cell r="A288" t="str">
            <v>Muebles para chequeras</v>
          </cell>
          <cell r="B288" t="str">
            <v>MEEO</v>
          </cell>
          <cell r="C288">
            <v>40000</v>
          </cell>
          <cell r="D288">
            <v>50157</v>
          </cell>
          <cell r="E288" t="str">
            <v>ME5</v>
          </cell>
          <cell r="F288">
            <v>16650152</v>
          </cell>
          <cell r="G288" t="str">
            <v>Muebles para chequeras</v>
          </cell>
        </row>
        <row r="289">
          <cell r="A289" t="str">
            <v>Muebles para chequeras</v>
          </cell>
          <cell r="B289" t="str">
            <v>MEEO</v>
          </cell>
          <cell r="C289">
            <v>40000</v>
          </cell>
          <cell r="D289">
            <v>50157</v>
          </cell>
          <cell r="E289" t="str">
            <v>ME5</v>
          </cell>
          <cell r="F289">
            <v>16650153</v>
          </cell>
          <cell r="G289" t="str">
            <v>Muebles para chequeras</v>
          </cell>
        </row>
        <row r="290">
          <cell r="A290" t="str">
            <v>Nevera Challenger</v>
          </cell>
          <cell r="B290" t="str">
            <v>MEEO</v>
          </cell>
          <cell r="C290">
            <v>150000</v>
          </cell>
          <cell r="D290">
            <v>188057</v>
          </cell>
          <cell r="E290" t="str">
            <v>OME5</v>
          </cell>
          <cell r="F290">
            <v>16650154</v>
          </cell>
          <cell r="G290" t="str">
            <v>Nevera Challenger</v>
          </cell>
        </row>
        <row r="291">
          <cell r="A291" t="str">
            <v>Nevera  Haceb Super star</v>
          </cell>
          <cell r="B291" t="str">
            <v>MEEO</v>
          </cell>
          <cell r="C291">
            <v>150000</v>
          </cell>
          <cell r="D291">
            <v>188057</v>
          </cell>
          <cell r="E291" t="str">
            <v>OME5</v>
          </cell>
          <cell r="F291">
            <v>16650155</v>
          </cell>
          <cell r="G291" t="str">
            <v>Nevera  Haceb Super star</v>
          </cell>
        </row>
        <row r="292">
          <cell r="A292" t="str">
            <v>Sillas fijas</v>
          </cell>
          <cell r="B292" t="str">
            <v>MEEO</v>
          </cell>
          <cell r="C292">
            <v>25000</v>
          </cell>
          <cell r="D292">
            <v>31346</v>
          </cell>
          <cell r="E292" t="str">
            <v>ME5</v>
          </cell>
          <cell r="F292">
            <v>16650156</v>
          </cell>
          <cell r="G292" t="str">
            <v>Sillas fijas</v>
          </cell>
        </row>
        <row r="293">
          <cell r="A293" t="str">
            <v>Sillas fijas</v>
          </cell>
          <cell r="B293" t="str">
            <v>MEEO</v>
          </cell>
          <cell r="C293">
            <v>25000</v>
          </cell>
          <cell r="D293">
            <v>31346</v>
          </cell>
          <cell r="E293" t="str">
            <v>ME5</v>
          </cell>
          <cell r="F293">
            <v>16650157</v>
          </cell>
          <cell r="G293" t="str">
            <v>Sillas fijas</v>
          </cell>
        </row>
        <row r="294">
          <cell r="A294" t="str">
            <v>Sillas fijas</v>
          </cell>
          <cell r="B294" t="str">
            <v>MEEO</v>
          </cell>
          <cell r="C294">
            <v>25000</v>
          </cell>
          <cell r="D294">
            <v>31346</v>
          </cell>
          <cell r="E294" t="str">
            <v>ME5</v>
          </cell>
          <cell r="F294">
            <v>16650158</v>
          </cell>
          <cell r="G294" t="str">
            <v>Sillas fijas</v>
          </cell>
        </row>
        <row r="295">
          <cell r="A295" t="str">
            <v>Sillas fijas</v>
          </cell>
          <cell r="B295" t="str">
            <v>MEEO</v>
          </cell>
          <cell r="C295">
            <v>25000</v>
          </cell>
          <cell r="D295">
            <v>31346</v>
          </cell>
          <cell r="E295" t="str">
            <v>ME5</v>
          </cell>
          <cell r="F295">
            <v>16650159</v>
          </cell>
          <cell r="G295" t="str">
            <v>Sillas fijas</v>
          </cell>
        </row>
        <row r="296">
          <cell r="A296" t="str">
            <v>Sillas fijas</v>
          </cell>
          <cell r="B296" t="str">
            <v>MEEO</v>
          </cell>
          <cell r="C296">
            <v>25000</v>
          </cell>
          <cell r="D296">
            <v>31346</v>
          </cell>
          <cell r="E296" t="str">
            <v>ME5</v>
          </cell>
          <cell r="F296">
            <v>16650160</v>
          </cell>
          <cell r="G296" t="str">
            <v>Sillas fijas</v>
          </cell>
        </row>
        <row r="297">
          <cell r="A297" t="str">
            <v>Sillas fijas</v>
          </cell>
          <cell r="B297" t="str">
            <v>MEEO</v>
          </cell>
          <cell r="C297">
            <v>25000</v>
          </cell>
          <cell r="D297">
            <v>31346</v>
          </cell>
          <cell r="E297" t="str">
            <v>ME5</v>
          </cell>
          <cell r="F297">
            <v>16650161</v>
          </cell>
          <cell r="G297" t="str">
            <v>Sillas fijas</v>
          </cell>
        </row>
        <row r="298">
          <cell r="A298" t="str">
            <v>Sillas fijas</v>
          </cell>
          <cell r="B298" t="str">
            <v>MEEO</v>
          </cell>
          <cell r="C298">
            <v>25000</v>
          </cell>
          <cell r="D298">
            <v>31346</v>
          </cell>
          <cell r="E298" t="str">
            <v>ME5</v>
          </cell>
          <cell r="F298">
            <v>16650162</v>
          </cell>
          <cell r="G298" t="str">
            <v>Sillas fijas</v>
          </cell>
        </row>
        <row r="299">
          <cell r="A299" t="str">
            <v>Sillas fijas</v>
          </cell>
          <cell r="B299" t="str">
            <v>MEEO</v>
          </cell>
          <cell r="C299">
            <v>25000</v>
          </cell>
          <cell r="D299">
            <v>31346</v>
          </cell>
          <cell r="E299" t="str">
            <v>ME5</v>
          </cell>
          <cell r="F299">
            <v>16650163</v>
          </cell>
          <cell r="G299" t="str">
            <v>Sillas fijas</v>
          </cell>
        </row>
        <row r="300">
          <cell r="A300" t="str">
            <v>Sillas fijas</v>
          </cell>
          <cell r="B300" t="str">
            <v>MEEO</v>
          </cell>
          <cell r="C300">
            <v>25000</v>
          </cell>
          <cell r="D300">
            <v>31346</v>
          </cell>
          <cell r="E300" t="str">
            <v>ME5</v>
          </cell>
          <cell r="F300">
            <v>16650164</v>
          </cell>
          <cell r="G300" t="str">
            <v>Sillas fijas</v>
          </cell>
        </row>
        <row r="301">
          <cell r="A301" t="str">
            <v>Sillas fijas</v>
          </cell>
          <cell r="B301" t="str">
            <v>MEEO</v>
          </cell>
          <cell r="C301">
            <v>25000</v>
          </cell>
          <cell r="D301">
            <v>31346</v>
          </cell>
          <cell r="E301" t="str">
            <v>ME5</v>
          </cell>
          <cell r="F301">
            <v>16650165</v>
          </cell>
          <cell r="G301" t="str">
            <v>Sillas fijas</v>
          </cell>
          <cell r="H301">
            <v>1</v>
          </cell>
        </row>
        <row r="302">
          <cell r="A302" t="str">
            <v>Sillas fijas</v>
          </cell>
          <cell r="B302" t="str">
            <v>MEEO</v>
          </cell>
          <cell r="C302">
            <v>25000</v>
          </cell>
          <cell r="D302">
            <v>67611</v>
          </cell>
          <cell r="E302" t="str">
            <v>ME5</v>
          </cell>
          <cell r="F302">
            <v>16650166</v>
          </cell>
          <cell r="G302" t="str">
            <v>Sillas fijas</v>
          </cell>
          <cell r="H302">
            <v>1</v>
          </cell>
        </row>
        <row r="303">
          <cell r="A303" t="str">
            <v>Sillas fijas</v>
          </cell>
          <cell r="B303" t="str">
            <v>MEEO</v>
          </cell>
          <cell r="C303">
            <v>25000</v>
          </cell>
          <cell r="D303">
            <v>31346</v>
          </cell>
          <cell r="E303" t="str">
            <v>ME5</v>
          </cell>
          <cell r="F303">
            <v>16650167</v>
          </cell>
          <cell r="G303" t="str">
            <v>Sillas fijas</v>
          </cell>
          <cell r="H303">
            <v>1</v>
          </cell>
        </row>
        <row r="304">
          <cell r="A304" t="str">
            <v>Sillas fijas</v>
          </cell>
          <cell r="B304" t="str">
            <v>MEEO</v>
          </cell>
          <cell r="C304">
            <v>25000</v>
          </cell>
          <cell r="D304">
            <v>31346</v>
          </cell>
          <cell r="E304" t="str">
            <v>ME5</v>
          </cell>
          <cell r="F304">
            <v>16650168</v>
          </cell>
          <cell r="G304" t="str">
            <v>Sillas fijas</v>
          </cell>
        </row>
        <row r="305">
          <cell r="A305" t="str">
            <v>Sillas fijas</v>
          </cell>
          <cell r="B305" t="str">
            <v>MEEO</v>
          </cell>
          <cell r="C305">
            <v>25000</v>
          </cell>
          <cell r="D305">
            <v>31346</v>
          </cell>
          <cell r="E305" t="str">
            <v>ME5</v>
          </cell>
          <cell r="F305">
            <v>16650169</v>
          </cell>
          <cell r="G305" t="str">
            <v>Sillas fijas</v>
          </cell>
          <cell r="H305">
            <v>1</v>
          </cell>
        </row>
        <row r="306">
          <cell r="A306" t="str">
            <v>Sillas fijas</v>
          </cell>
          <cell r="B306" t="str">
            <v>MEEO</v>
          </cell>
          <cell r="C306">
            <v>25000</v>
          </cell>
          <cell r="D306">
            <v>31346</v>
          </cell>
          <cell r="E306" t="str">
            <v>ME5</v>
          </cell>
          <cell r="F306">
            <v>16650170</v>
          </cell>
          <cell r="G306" t="str">
            <v>Sillas fijas</v>
          </cell>
          <cell r="H306">
            <v>1</v>
          </cell>
        </row>
        <row r="307">
          <cell r="A307" t="str">
            <v>Sillas fijas</v>
          </cell>
          <cell r="B307" t="str">
            <v>MEEO</v>
          </cell>
          <cell r="C307">
            <v>15000</v>
          </cell>
          <cell r="D307">
            <v>18800</v>
          </cell>
          <cell r="E307" t="str">
            <v>ME5</v>
          </cell>
          <cell r="F307">
            <v>16650171</v>
          </cell>
          <cell r="G307" t="str">
            <v>Sillas fijas</v>
          </cell>
          <cell r="H307">
            <v>1</v>
          </cell>
        </row>
        <row r="308">
          <cell r="A308" t="str">
            <v>Sillas con rodachinas</v>
          </cell>
          <cell r="B308" t="str">
            <v>MEEO</v>
          </cell>
          <cell r="C308">
            <v>30000</v>
          </cell>
          <cell r="D308">
            <v>37613</v>
          </cell>
          <cell r="E308" t="str">
            <v>ME5</v>
          </cell>
          <cell r="F308">
            <v>16650172</v>
          </cell>
          <cell r="G308" t="str">
            <v>Sillas con rodachinas</v>
          </cell>
          <cell r="H308">
            <v>1</v>
          </cell>
        </row>
        <row r="309">
          <cell r="A309" t="str">
            <v>Sillas con rodachinas</v>
          </cell>
          <cell r="B309" t="str">
            <v>MEEO</v>
          </cell>
          <cell r="C309">
            <v>35000</v>
          </cell>
          <cell r="D309">
            <v>43889</v>
          </cell>
          <cell r="E309" t="str">
            <v>ME5</v>
          </cell>
          <cell r="F309">
            <v>16650173</v>
          </cell>
          <cell r="G309" t="str">
            <v>Sillas con rodachinas</v>
          </cell>
          <cell r="H309">
            <v>1</v>
          </cell>
        </row>
        <row r="310">
          <cell r="A310" t="str">
            <v>Sillas con rodachinas</v>
          </cell>
          <cell r="B310" t="str">
            <v>MEEO</v>
          </cell>
          <cell r="C310">
            <v>35000</v>
          </cell>
          <cell r="D310">
            <v>43889</v>
          </cell>
          <cell r="E310" t="str">
            <v>ME5</v>
          </cell>
          <cell r="F310">
            <v>16650174</v>
          </cell>
          <cell r="G310" t="str">
            <v>Sillas con rodachinas</v>
          </cell>
          <cell r="H310">
            <v>1</v>
          </cell>
        </row>
        <row r="311">
          <cell r="A311" t="str">
            <v>Sillas con rodachinas</v>
          </cell>
          <cell r="B311" t="str">
            <v>MEEO</v>
          </cell>
          <cell r="C311">
            <v>35000</v>
          </cell>
          <cell r="D311">
            <v>43889</v>
          </cell>
          <cell r="E311" t="str">
            <v>ME5</v>
          </cell>
          <cell r="F311">
            <v>16650175</v>
          </cell>
          <cell r="G311" t="str">
            <v>Sillas con rodachinas</v>
          </cell>
        </row>
        <row r="312">
          <cell r="A312" t="str">
            <v>Sillas con rodachinas</v>
          </cell>
          <cell r="B312" t="str">
            <v>MEEO</v>
          </cell>
          <cell r="C312">
            <v>35000</v>
          </cell>
          <cell r="D312">
            <v>43889</v>
          </cell>
          <cell r="E312" t="str">
            <v>ME5</v>
          </cell>
          <cell r="F312">
            <v>16650176</v>
          </cell>
          <cell r="G312" t="str">
            <v>Sillas con rodachinas</v>
          </cell>
          <cell r="H312">
            <v>1</v>
          </cell>
        </row>
        <row r="313">
          <cell r="A313" t="str">
            <v>Sillas con rodachinas</v>
          </cell>
          <cell r="B313" t="str">
            <v>MEEO</v>
          </cell>
          <cell r="C313">
            <v>35000</v>
          </cell>
          <cell r="D313">
            <v>43889</v>
          </cell>
          <cell r="E313" t="str">
            <v>ME5</v>
          </cell>
          <cell r="F313">
            <v>16650177</v>
          </cell>
          <cell r="G313" t="str">
            <v>Sillas con rodachinas</v>
          </cell>
          <cell r="H313">
            <v>1</v>
          </cell>
        </row>
        <row r="314">
          <cell r="A314" t="str">
            <v>Sillas con rodachinas</v>
          </cell>
          <cell r="B314" t="str">
            <v>MEEO</v>
          </cell>
          <cell r="C314">
            <v>35000</v>
          </cell>
          <cell r="D314">
            <v>43889</v>
          </cell>
          <cell r="E314" t="str">
            <v>ME5</v>
          </cell>
          <cell r="F314">
            <v>16650178</v>
          </cell>
          <cell r="G314" t="str">
            <v>Sillas con rodachinas</v>
          </cell>
        </row>
        <row r="315">
          <cell r="A315" t="str">
            <v>Sillas con rodachinas</v>
          </cell>
          <cell r="B315" t="str">
            <v>MEEO</v>
          </cell>
          <cell r="C315">
            <v>35000</v>
          </cell>
          <cell r="D315">
            <v>43889</v>
          </cell>
          <cell r="E315" t="str">
            <v>ME5</v>
          </cell>
          <cell r="F315">
            <v>16650179</v>
          </cell>
          <cell r="G315" t="str">
            <v>Sillas con rodachinas</v>
          </cell>
        </row>
        <row r="316">
          <cell r="A316" t="str">
            <v>Sillas con rodachinas</v>
          </cell>
          <cell r="B316" t="str">
            <v>MEEO</v>
          </cell>
          <cell r="C316">
            <v>35000</v>
          </cell>
          <cell r="D316">
            <v>43889</v>
          </cell>
          <cell r="E316" t="str">
            <v>ME5</v>
          </cell>
          <cell r="F316">
            <v>16650180</v>
          </cell>
          <cell r="G316" t="str">
            <v>Sillas con rodachinas</v>
          </cell>
        </row>
        <row r="317">
          <cell r="A317" t="str">
            <v>Sillas con rodachinas</v>
          </cell>
          <cell r="B317" t="str">
            <v>MEEO</v>
          </cell>
          <cell r="C317">
            <v>35000</v>
          </cell>
          <cell r="D317">
            <v>43889</v>
          </cell>
          <cell r="E317" t="str">
            <v>ME5</v>
          </cell>
          <cell r="F317">
            <v>16650181</v>
          </cell>
          <cell r="G317" t="str">
            <v>Sillas con rodachinas</v>
          </cell>
        </row>
        <row r="318">
          <cell r="A318" t="str">
            <v>Sillas con rodachinas</v>
          </cell>
          <cell r="B318" t="str">
            <v>MEEO</v>
          </cell>
          <cell r="C318">
            <v>35000</v>
          </cell>
          <cell r="D318">
            <v>43889</v>
          </cell>
          <cell r="E318" t="str">
            <v>ME5</v>
          </cell>
          <cell r="F318">
            <v>16650182</v>
          </cell>
          <cell r="G318" t="str">
            <v>Sillas con rodachinas</v>
          </cell>
        </row>
        <row r="319">
          <cell r="A319" t="str">
            <v>Sillas con rodachinas</v>
          </cell>
          <cell r="B319" t="str">
            <v>MEEO</v>
          </cell>
          <cell r="C319">
            <v>35000</v>
          </cell>
          <cell r="D319">
            <v>43889</v>
          </cell>
          <cell r="E319" t="str">
            <v>ME5</v>
          </cell>
          <cell r="F319">
            <v>16650183</v>
          </cell>
          <cell r="G319" t="str">
            <v>Sillas con rodachinas</v>
          </cell>
        </row>
        <row r="320">
          <cell r="A320" t="str">
            <v>Sillas con rodachinas</v>
          </cell>
          <cell r="B320" t="str">
            <v>MEEO</v>
          </cell>
          <cell r="C320">
            <v>35000</v>
          </cell>
          <cell r="D320">
            <v>43889</v>
          </cell>
          <cell r="E320" t="str">
            <v>ME5</v>
          </cell>
          <cell r="F320">
            <v>16650184</v>
          </cell>
          <cell r="G320" t="str">
            <v>Sillas con rodachinas</v>
          </cell>
        </row>
        <row r="321">
          <cell r="A321" t="str">
            <v>Sillas con rodachinas</v>
          </cell>
          <cell r="B321" t="str">
            <v>MEEO</v>
          </cell>
          <cell r="C321">
            <v>35000</v>
          </cell>
          <cell r="D321">
            <v>43889</v>
          </cell>
          <cell r="E321" t="str">
            <v>ME5</v>
          </cell>
          <cell r="F321">
            <v>16650185</v>
          </cell>
          <cell r="G321" t="str">
            <v>Sillas con rodachinas</v>
          </cell>
        </row>
        <row r="322">
          <cell r="A322" t="str">
            <v>Sillas con rodachinas</v>
          </cell>
          <cell r="B322" t="str">
            <v>MEEO</v>
          </cell>
          <cell r="C322">
            <v>35000</v>
          </cell>
          <cell r="D322">
            <v>43889</v>
          </cell>
          <cell r="E322" t="str">
            <v>ME5</v>
          </cell>
          <cell r="F322">
            <v>16650186</v>
          </cell>
          <cell r="G322" t="str">
            <v>Sillas con rodachinas</v>
          </cell>
        </row>
        <row r="323">
          <cell r="A323" t="str">
            <v>Sillas con rodachinas</v>
          </cell>
          <cell r="B323" t="str">
            <v>MEEO</v>
          </cell>
          <cell r="C323">
            <v>35000</v>
          </cell>
          <cell r="D323">
            <v>43889</v>
          </cell>
          <cell r="E323" t="str">
            <v>ME5</v>
          </cell>
          <cell r="F323">
            <v>16650187</v>
          </cell>
          <cell r="G323" t="str">
            <v>Sillas con rodachinas</v>
          </cell>
        </row>
        <row r="324">
          <cell r="A324" t="str">
            <v>Sillas con rodachinas</v>
          </cell>
          <cell r="B324" t="str">
            <v>MEEO</v>
          </cell>
          <cell r="C324">
            <v>35000</v>
          </cell>
          <cell r="D324">
            <v>43889</v>
          </cell>
          <cell r="E324" t="str">
            <v>ME5</v>
          </cell>
          <cell r="F324">
            <v>16650188</v>
          </cell>
          <cell r="G324" t="str">
            <v>Sillas con rodachinas</v>
          </cell>
        </row>
        <row r="325">
          <cell r="A325" t="str">
            <v>Sillas con rodachinas</v>
          </cell>
          <cell r="B325" t="str">
            <v>MEEO</v>
          </cell>
          <cell r="C325">
            <v>35000</v>
          </cell>
          <cell r="D325">
            <v>43889</v>
          </cell>
          <cell r="E325" t="str">
            <v>EMO5</v>
          </cell>
          <cell r="F325">
            <v>16650189</v>
          </cell>
          <cell r="G325" t="str">
            <v>Sillas con rodachinas</v>
          </cell>
        </row>
        <row r="326">
          <cell r="A326" t="str">
            <v>Sillas con rodachinas</v>
          </cell>
          <cell r="B326" t="str">
            <v>MEEO</v>
          </cell>
          <cell r="C326">
            <v>35000</v>
          </cell>
          <cell r="D326">
            <v>43889</v>
          </cell>
          <cell r="E326" t="str">
            <v>EMO5</v>
          </cell>
          <cell r="F326">
            <v>16650190</v>
          </cell>
          <cell r="G326" t="str">
            <v>Sillas con rodachinas</v>
          </cell>
        </row>
        <row r="327">
          <cell r="A327" t="str">
            <v>Sillas con rodachinas</v>
          </cell>
          <cell r="B327" t="str">
            <v>MEEO</v>
          </cell>
          <cell r="C327">
            <v>35000</v>
          </cell>
          <cell r="D327">
            <v>43889</v>
          </cell>
          <cell r="E327" t="str">
            <v>ME5</v>
          </cell>
          <cell r="F327">
            <v>16650191</v>
          </cell>
          <cell r="G327" t="str">
            <v>Sillas con rodachinas</v>
          </cell>
        </row>
        <row r="328">
          <cell r="A328" t="str">
            <v>Televisor</v>
          </cell>
          <cell r="B328" t="str">
            <v>MEEO</v>
          </cell>
          <cell r="C328">
            <v>150000</v>
          </cell>
          <cell r="D328">
            <v>188057</v>
          </cell>
          <cell r="E328" t="str">
            <v>OME5</v>
          </cell>
          <cell r="F328">
            <v>16650192</v>
          </cell>
          <cell r="G328" t="str">
            <v>Televisor</v>
          </cell>
        </row>
        <row r="329">
          <cell r="A329" t="str">
            <v>VHS</v>
          </cell>
          <cell r="B329" t="str">
            <v>MEEO</v>
          </cell>
          <cell r="C329">
            <v>100000</v>
          </cell>
          <cell r="D329">
            <v>125370</v>
          </cell>
          <cell r="E329" t="str">
            <v>OME5</v>
          </cell>
          <cell r="F329">
            <v>16650193</v>
          </cell>
          <cell r="G329" t="str">
            <v>VHS</v>
          </cell>
        </row>
        <row r="330">
          <cell r="A330" t="str">
            <v>Tramperos</v>
          </cell>
          <cell r="B330" t="str">
            <v>MEEO</v>
          </cell>
          <cell r="C330">
            <v>300000</v>
          </cell>
          <cell r="D330">
            <v>376125</v>
          </cell>
          <cell r="E330" t="str">
            <v>OME5</v>
          </cell>
          <cell r="F330">
            <v>16650194</v>
          </cell>
          <cell r="G330" t="str">
            <v>Tramperos</v>
          </cell>
        </row>
        <row r="331">
          <cell r="A331" t="str">
            <v>Tramperos</v>
          </cell>
          <cell r="B331" t="str">
            <v>MEEO</v>
          </cell>
          <cell r="C331">
            <v>300000</v>
          </cell>
          <cell r="D331">
            <v>376125</v>
          </cell>
          <cell r="E331" t="str">
            <v>OME5</v>
          </cell>
          <cell r="F331">
            <v>16650195</v>
          </cell>
          <cell r="G331" t="str">
            <v>Tramperos</v>
          </cell>
        </row>
        <row r="332">
          <cell r="A332" t="str">
            <v>Tramperos</v>
          </cell>
          <cell r="B332" t="str">
            <v>MEEO</v>
          </cell>
          <cell r="C332">
            <v>300000</v>
          </cell>
          <cell r="D332">
            <v>376125</v>
          </cell>
          <cell r="E332" t="str">
            <v>OME5</v>
          </cell>
          <cell r="F332">
            <v>16650196</v>
          </cell>
          <cell r="G332" t="str">
            <v>Tramperos</v>
          </cell>
        </row>
        <row r="333">
          <cell r="A333" t="str">
            <v>Tramperos</v>
          </cell>
          <cell r="B333" t="str">
            <v>MEEO</v>
          </cell>
          <cell r="C333">
            <v>300000</v>
          </cell>
          <cell r="D333">
            <v>376125</v>
          </cell>
          <cell r="E333" t="str">
            <v>OME5</v>
          </cell>
          <cell r="F333">
            <v>16650197</v>
          </cell>
          <cell r="G333" t="str">
            <v>Tramperos</v>
          </cell>
        </row>
        <row r="334">
          <cell r="A334" t="str">
            <v>Tramperos</v>
          </cell>
          <cell r="B334" t="str">
            <v>MEEO</v>
          </cell>
          <cell r="C334">
            <v>300000</v>
          </cell>
          <cell r="D334">
            <v>376125</v>
          </cell>
          <cell r="E334" t="str">
            <v>OME5</v>
          </cell>
          <cell r="F334">
            <v>16650198</v>
          </cell>
          <cell r="G334" t="str">
            <v>Tramperos</v>
          </cell>
        </row>
        <row r="335">
          <cell r="A335" t="str">
            <v>Tramperos</v>
          </cell>
          <cell r="B335" t="str">
            <v>MEEO</v>
          </cell>
          <cell r="C335">
            <v>300000</v>
          </cell>
          <cell r="D335">
            <v>376125</v>
          </cell>
          <cell r="E335" t="str">
            <v>OME5</v>
          </cell>
          <cell r="F335">
            <v>16650199</v>
          </cell>
          <cell r="G335" t="str">
            <v>Tramperos</v>
          </cell>
        </row>
        <row r="336">
          <cell r="A336" t="str">
            <v>Estabilizador Nicomar 1500 wattios</v>
          </cell>
          <cell r="B336" t="str">
            <v>MEEO</v>
          </cell>
          <cell r="C336">
            <v>100000</v>
          </cell>
          <cell r="D336">
            <v>118474</v>
          </cell>
          <cell r="E336" t="str">
            <v>EMO5</v>
          </cell>
          <cell r="F336">
            <v>16650200</v>
          </cell>
          <cell r="G336" t="str">
            <v>Estabilizador Nicomar 1500 wattios</v>
          </cell>
        </row>
        <row r="337">
          <cell r="A337" t="str">
            <v>Estabilizador Nicomar 1500 wattios</v>
          </cell>
          <cell r="B337" t="str">
            <v>MEEO</v>
          </cell>
          <cell r="C337">
            <v>100000</v>
          </cell>
          <cell r="D337">
            <v>118474</v>
          </cell>
          <cell r="E337" t="str">
            <v>EMO5</v>
          </cell>
          <cell r="F337">
            <v>16650201</v>
          </cell>
          <cell r="G337" t="str">
            <v>Estabilizador Nicomar 1500 wattios</v>
          </cell>
        </row>
        <row r="338">
          <cell r="A338" t="str">
            <v>Estabilizador Nicomar 1500 wattios</v>
          </cell>
          <cell r="B338" t="str">
            <v>MEEO</v>
          </cell>
          <cell r="C338">
            <v>100000</v>
          </cell>
          <cell r="D338">
            <v>118474</v>
          </cell>
          <cell r="E338" t="str">
            <v>EMO5</v>
          </cell>
          <cell r="F338">
            <v>16650202</v>
          </cell>
          <cell r="G338" t="str">
            <v>Estabilizador Nicomar 1500 wattios</v>
          </cell>
        </row>
        <row r="339">
          <cell r="A339" t="str">
            <v>Estabilizador Nicomar 1500 wattios</v>
          </cell>
          <cell r="B339" t="str">
            <v>MEEO</v>
          </cell>
          <cell r="C339">
            <v>100000</v>
          </cell>
          <cell r="D339">
            <v>118474</v>
          </cell>
          <cell r="E339" t="str">
            <v>EMO5</v>
          </cell>
          <cell r="F339">
            <v>16650203</v>
          </cell>
          <cell r="G339" t="str">
            <v>Estabilizador Nicomar 1500 wattios</v>
          </cell>
        </row>
        <row r="340">
          <cell r="A340" t="str">
            <v>Estabilizador Nicomar 1000 wattios</v>
          </cell>
          <cell r="B340" t="str">
            <v>MEEO</v>
          </cell>
          <cell r="C340">
            <v>60000</v>
          </cell>
          <cell r="D340">
            <v>71090</v>
          </cell>
          <cell r="E340" t="str">
            <v>EMO5</v>
          </cell>
          <cell r="F340">
            <v>16650204</v>
          </cell>
          <cell r="G340" t="str">
            <v>Estabilizador Nicomar 1000 wattios</v>
          </cell>
        </row>
        <row r="341">
          <cell r="A341" t="str">
            <v>Estabilizador Nicomar 1000 wattios</v>
          </cell>
          <cell r="B341" t="str">
            <v>MEEO</v>
          </cell>
          <cell r="C341">
            <v>60000</v>
          </cell>
          <cell r="D341">
            <v>71090</v>
          </cell>
          <cell r="E341" t="str">
            <v>EMO5</v>
          </cell>
          <cell r="F341">
            <v>16650205</v>
          </cell>
          <cell r="G341" t="str">
            <v>Estabilizador Nicomar 1000 wattios</v>
          </cell>
        </row>
        <row r="342">
          <cell r="A342" t="str">
            <v>Estabilizador Nicomar 1000 wattios</v>
          </cell>
          <cell r="B342" t="str">
            <v>MEEO</v>
          </cell>
          <cell r="C342">
            <v>60000</v>
          </cell>
          <cell r="D342">
            <v>71090</v>
          </cell>
          <cell r="E342" t="str">
            <v>EMO5</v>
          </cell>
          <cell r="F342">
            <v>16650206</v>
          </cell>
          <cell r="G342" t="str">
            <v>Estabilizador Nicomar 1000 wattios</v>
          </cell>
        </row>
        <row r="343">
          <cell r="A343" t="str">
            <v>Estabilizador Nicomar 1000 wattios</v>
          </cell>
          <cell r="B343" t="str">
            <v>MEEO</v>
          </cell>
          <cell r="C343">
            <v>60000</v>
          </cell>
          <cell r="D343">
            <v>71090</v>
          </cell>
          <cell r="E343" t="str">
            <v>EMO5</v>
          </cell>
          <cell r="F343">
            <v>16650207</v>
          </cell>
          <cell r="G343" t="str">
            <v>Estabilizador Nicomar 1000 wattios</v>
          </cell>
        </row>
        <row r="344">
          <cell r="A344" t="str">
            <v>Estabilizador Nicomar 1000 wattios</v>
          </cell>
          <cell r="B344" t="str">
            <v>MEEO</v>
          </cell>
          <cell r="C344">
            <v>60000</v>
          </cell>
          <cell r="D344">
            <v>71090</v>
          </cell>
          <cell r="E344" t="str">
            <v>EMO5</v>
          </cell>
          <cell r="F344">
            <v>16650208</v>
          </cell>
          <cell r="G344" t="str">
            <v>Estabilizador Nicomar 1000 wattios</v>
          </cell>
        </row>
        <row r="345">
          <cell r="A345" t="str">
            <v>Cafetera Coldelec 60 Pocillos</v>
          </cell>
          <cell r="B345" t="str">
            <v>MEEO</v>
          </cell>
          <cell r="C345">
            <v>268800</v>
          </cell>
          <cell r="D345">
            <v>86967</v>
          </cell>
          <cell r="E345" t="str">
            <v>OME5</v>
          </cell>
          <cell r="F345">
            <v>16650209</v>
          </cell>
          <cell r="G345" t="str">
            <v>Cafetera Coldelec 60 Pocillos</v>
          </cell>
        </row>
        <row r="346">
          <cell r="A346" t="str">
            <v>Mobiliario para adecuación de sus oficinas en Sincelejo según contrato No.0051-Rebombeo</v>
          </cell>
          <cell r="B346" t="str">
            <v>MEEO</v>
          </cell>
          <cell r="C346">
            <v>42747247</v>
          </cell>
          <cell r="D346">
            <v>48281495</v>
          </cell>
          <cell r="E346" t="str">
            <v>ME5</v>
          </cell>
          <cell r="F346">
            <v>16650210</v>
          </cell>
          <cell r="G346" t="str">
            <v>Mobiliario para adecuación de sus oficinas en Sincelejo según contrato No.0051-Rebombeo</v>
          </cell>
        </row>
        <row r="347">
          <cell r="A347" t="str">
            <v>Mobiliario para adecuación oficinas en Corozal según contrato No.0060-03</v>
          </cell>
          <cell r="B347" t="str">
            <v>MEEO</v>
          </cell>
          <cell r="C347">
            <v>8946889</v>
          </cell>
          <cell r="D347">
            <v>10105193</v>
          </cell>
          <cell r="E347" t="str">
            <v>ME5</v>
          </cell>
          <cell r="F347">
            <v>16650211</v>
          </cell>
          <cell r="G347" t="str">
            <v>Mobiliario para adecuación oficinas en Corozal según contrato No.0060-03</v>
          </cell>
        </row>
        <row r="348">
          <cell r="A348" t="str">
            <v>Camara Digital Sony Handycam TRV 340</v>
          </cell>
          <cell r="B348" t="str">
            <v>MEEO</v>
          </cell>
          <cell r="C348">
            <v>2199000</v>
          </cell>
          <cell r="D348">
            <v>1319340</v>
          </cell>
          <cell r="E348" t="str">
            <v>OME5</v>
          </cell>
          <cell r="F348">
            <v>16650212</v>
          </cell>
          <cell r="G348" t="str">
            <v>Camara Digital Sony Handycam TRV 340</v>
          </cell>
        </row>
        <row r="349">
          <cell r="A349" t="str">
            <v>Sillas Rimax Blanca</v>
          </cell>
          <cell r="B349" t="str">
            <v>MEEO</v>
          </cell>
          <cell r="C349">
            <v>14000</v>
          </cell>
          <cell r="D349">
            <v>15818</v>
          </cell>
          <cell r="E349" t="str">
            <v>ME5</v>
          </cell>
          <cell r="F349">
            <v>16650213</v>
          </cell>
          <cell r="G349" t="str">
            <v>Sillas Rimax Blanca</v>
          </cell>
        </row>
        <row r="350">
          <cell r="A350" t="str">
            <v>Sillas Rimax Blanca</v>
          </cell>
          <cell r="B350" t="str">
            <v>MEEO</v>
          </cell>
          <cell r="C350">
            <v>14000</v>
          </cell>
          <cell r="D350">
            <v>15818</v>
          </cell>
          <cell r="E350" t="str">
            <v>ME5</v>
          </cell>
          <cell r="F350">
            <v>16650214</v>
          </cell>
          <cell r="G350" t="str">
            <v>Sillas Rimax Blanca</v>
          </cell>
        </row>
        <row r="351">
          <cell r="A351" t="str">
            <v>Sillas Rimax Blanca</v>
          </cell>
          <cell r="B351" t="str">
            <v>MEEO</v>
          </cell>
          <cell r="C351">
            <v>14000</v>
          </cell>
          <cell r="D351">
            <v>15818</v>
          </cell>
          <cell r="E351" t="str">
            <v>ME5</v>
          </cell>
          <cell r="F351">
            <v>16650215</v>
          </cell>
          <cell r="G351" t="str">
            <v>Sillas Rimax Blanca</v>
          </cell>
        </row>
        <row r="352">
          <cell r="A352" t="str">
            <v>Sillas Rimax Blanca</v>
          </cell>
          <cell r="B352" t="str">
            <v>MEEO</v>
          </cell>
          <cell r="C352">
            <v>14000</v>
          </cell>
          <cell r="D352">
            <v>15818</v>
          </cell>
          <cell r="E352" t="str">
            <v>ME5</v>
          </cell>
          <cell r="F352">
            <v>16650216</v>
          </cell>
          <cell r="G352" t="str">
            <v>Sillas Rimax Blanca</v>
          </cell>
        </row>
        <row r="353">
          <cell r="A353" t="str">
            <v>Sillas Rimax Blanca</v>
          </cell>
          <cell r="B353" t="str">
            <v>MEEO</v>
          </cell>
          <cell r="C353">
            <v>14000</v>
          </cell>
          <cell r="D353">
            <v>52480</v>
          </cell>
          <cell r="E353" t="str">
            <v>ME5</v>
          </cell>
          <cell r="F353">
            <v>16650217</v>
          </cell>
          <cell r="G353" t="str">
            <v>Sillas Rimax Blanca</v>
          </cell>
          <cell r="H353">
            <v>1</v>
          </cell>
        </row>
        <row r="354">
          <cell r="A354" t="str">
            <v>Sillas Rimax Blanca</v>
          </cell>
          <cell r="B354" t="str">
            <v>MEEO</v>
          </cell>
          <cell r="C354">
            <v>14000</v>
          </cell>
          <cell r="D354">
            <v>15818</v>
          </cell>
          <cell r="E354" t="str">
            <v>ME5</v>
          </cell>
          <cell r="F354">
            <v>16650218</v>
          </cell>
          <cell r="G354" t="str">
            <v>Sillas Rimax Blanca</v>
          </cell>
        </row>
        <row r="355">
          <cell r="A355" t="str">
            <v>Sillas Rimax Blanca</v>
          </cell>
          <cell r="B355" t="str">
            <v>MEEO</v>
          </cell>
          <cell r="C355">
            <v>14000</v>
          </cell>
          <cell r="D355">
            <v>15818</v>
          </cell>
          <cell r="E355" t="str">
            <v>ME5</v>
          </cell>
          <cell r="F355">
            <v>16650219</v>
          </cell>
          <cell r="G355" t="str">
            <v>Sillas Rimax Blanca</v>
          </cell>
        </row>
        <row r="356">
          <cell r="A356" t="str">
            <v>Sillas Rimax Blanca</v>
          </cell>
          <cell r="B356" t="str">
            <v>MEEO</v>
          </cell>
          <cell r="C356">
            <v>14000</v>
          </cell>
          <cell r="D356">
            <v>15818</v>
          </cell>
          <cell r="E356" t="str">
            <v>ME5</v>
          </cell>
          <cell r="F356">
            <v>16650220</v>
          </cell>
          <cell r="G356" t="str">
            <v>Sillas Rimax Blanca</v>
          </cell>
        </row>
        <row r="357">
          <cell r="A357" t="str">
            <v>Sillas Rimax Blanca</v>
          </cell>
          <cell r="B357" t="str">
            <v>MEEO</v>
          </cell>
          <cell r="C357">
            <v>14000</v>
          </cell>
          <cell r="D357">
            <v>15818</v>
          </cell>
          <cell r="E357" t="str">
            <v>ME5</v>
          </cell>
          <cell r="F357">
            <v>16650221</v>
          </cell>
          <cell r="G357" t="str">
            <v>Sillas Rimax Blanca</v>
          </cell>
          <cell r="H357">
            <v>1</v>
          </cell>
        </row>
        <row r="358">
          <cell r="A358" t="str">
            <v>Sillas Rimax Blanca</v>
          </cell>
          <cell r="B358" t="str">
            <v>MEEO</v>
          </cell>
          <cell r="C358">
            <v>14000</v>
          </cell>
          <cell r="D358">
            <v>15818</v>
          </cell>
          <cell r="E358" t="str">
            <v>ME5</v>
          </cell>
          <cell r="F358">
            <v>16650222</v>
          </cell>
          <cell r="G358" t="str">
            <v>Sillas Rimax Blanca</v>
          </cell>
        </row>
        <row r="359">
          <cell r="A359" t="str">
            <v>Sillas Rimax Blanca</v>
          </cell>
          <cell r="B359" t="str">
            <v>MEEO</v>
          </cell>
          <cell r="C359">
            <v>14000</v>
          </cell>
          <cell r="D359">
            <v>15818</v>
          </cell>
          <cell r="E359" t="str">
            <v>ME5</v>
          </cell>
          <cell r="F359">
            <v>16650223</v>
          </cell>
          <cell r="G359" t="str">
            <v>Sillas Rimax Blanca</v>
          </cell>
        </row>
        <row r="360">
          <cell r="A360" t="str">
            <v>Sillas Rimax Blanca</v>
          </cell>
          <cell r="B360" t="str">
            <v>MEEO</v>
          </cell>
          <cell r="C360">
            <v>14000</v>
          </cell>
          <cell r="D360">
            <v>15818</v>
          </cell>
          <cell r="E360" t="str">
            <v>ME5</v>
          </cell>
          <cell r="F360">
            <v>16650224</v>
          </cell>
          <cell r="G360" t="str">
            <v>Sillas Rimax Blanca</v>
          </cell>
        </row>
        <row r="361">
          <cell r="A361" t="str">
            <v>Sillas Rimax Blanca</v>
          </cell>
          <cell r="B361" t="str">
            <v>MEEO</v>
          </cell>
          <cell r="C361">
            <v>14000</v>
          </cell>
          <cell r="D361">
            <v>15818</v>
          </cell>
          <cell r="E361" t="str">
            <v>ME5</v>
          </cell>
          <cell r="F361">
            <v>16650225</v>
          </cell>
          <cell r="G361" t="str">
            <v>Sillas Rimax Blanca</v>
          </cell>
        </row>
        <row r="362">
          <cell r="A362" t="str">
            <v>Sillas Rimax Blanca</v>
          </cell>
          <cell r="B362" t="str">
            <v>MEEO</v>
          </cell>
          <cell r="C362">
            <v>14000</v>
          </cell>
          <cell r="D362">
            <v>15818</v>
          </cell>
          <cell r="E362" t="str">
            <v>ME5</v>
          </cell>
          <cell r="F362">
            <v>16650226</v>
          </cell>
          <cell r="G362" t="str">
            <v>Sillas Rimax Blanca</v>
          </cell>
        </row>
        <row r="363">
          <cell r="A363" t="str">
            <v>Sillas Rimax Blanca</v>
          </cell>
          <cell r="B363" t="str">
            <v>MEEO</v>
          </cell>
          <cell r="C363">
            <v>14000</v>
          </cell>
          <cell r="D363">
            <v>15818</v>
          </cell>
          <cell r="E363" t="str">
            <v>ME5</v>
          </cell>
          <cell r="F363">
            <v>16650227</v>
          </cell>
          <cell r="G363" t="str">
            <v>Sillas Rimax Blanca</v>
          </cell>
        </row>
        <row r="364">
          <cell r="A364" t="str">
            <v>Sillas Rimax Blanca</v>
          </cell>
          <cell r="B364" t="str">
            <v>MEEO</v>
          </cell>
          <cell r="C364">
            <v>14000</v>
          </cell>
          <cell r="D364">
            <v>15818</v>
          </cell>
          <cell r="E364" t="str">
            <v>ME5</v>
          </cell>
          <cell r="F364">
            <v>16650228</v>
          </cell>
          <cell r="G364" t="str">
            <v>Sillas Rimax Blanca</v>
          </cell>
        </row>
        <row r="365">
          <cell r="A365" t="str">
            <v>Sillas Rimax Blanca</v>
          </cell>
          <cell r="B365" t="str">
            <v>MEEO</v>
          </cell>
          <cell r="C365">
            <v>14000</v>
          </cell>
          <cell r="D365">
            <v>15818</v>
          </cell>
          <cell r="E365" t="str">
            <v>ME5</v>
          </cell>
          <cell r="F365">
            <v>16650229</v>
          </cell>
          <cell r="G365" t="str">
            <v>Sillas Rimax Blanca</v>
          </cell>
        </row>
        <row r="366">
          <cell r="A366" t="str">
            <v>Sillas Rimax Blanca</v>
          </cell>
          <cell r="B366" t="str">
            <v>MEEO</v>
          </cell>
          <cell r="C366">
            <v>14000</v>
          </cell>
          <cell r="D366">
            <v>15818</v>
          </cell>
          <cell r="E366" t="str">
            <v>ME5</v>
          </cell>
          <cell r="F366">
            <v>16650230</v>
          </cell>
          <cell r="G366" t="str">
            <v>Sillas Rimax Blanca</v>
          </cell>
        </row>
        <row r="367">
          <cell r="A367" t="str">
            <v>Sillas Rimax Blanca</v>
          </cell>
          <cell r="B367" t="str">
            <v>MEEO</v>
          </cell>
          <cell r="C367">
            <v>14000</v>
          </cell>
          <cell r="D367">
            <v>15818</v>
          </cell>
          <cell r="E367" t="str">
            <v>ME5</v>
          </cell>
          <cell r="F367">
            <v>16650231</v>
          </cell>
          <cell r="G367" t="str">
            <v>Sillas Rimax Blanca</v>
          </cell>
        </row>
        <row r="368">
          <cell r="A368" t="str">
            <v>Sillas Rimax Blanca</v>
          </cell>
          <cell r="B368" t="str">
            <v>MEEO</v>
          </cell>
          <cell r="C368">
            <v>14000</v>
          </cell>
          <cell r="D368">
            <v>15818</v>
          </cell>
          <cell r="E368" t="str">
            <v>ME5</v>
          </cell>
          <cell r="F368">
            <v>16650232</v>
          </cell>
          <cell r="G368" t="str">
            <v>Sillas Rimax Blanca</v>
          </cell>
        </row>
        <row r="369">
          <cell r="A369" t="str">
            <v>Sillas Rimax Blanca</v>
          </cell>
          <cell r="B369" t="str">
            <v>MEEO</v>
          </cell>
          <cell r="C369">
            <v>14000</v>
          </cell>
          <cell r="D369">
            <v>15818</v>
          </cell>
          <cell r="E369" t="str">
            <v>ME5</v>
          </cell>
          <cell r="F369">
            <v>16650233</v>
          </cell>
          <cell r="G369" t="str">
            <v>Sillas Rimax Blanca</v>
          </cell>
        </row>
        <row r="370">
          <cell r="A370" t="str">
            <v>Sillas Rimax Blanca</v>
          </cell>
          <cell r="B370" t="str">
            <v>MEEO</v>
          </cell>
          <cell r="C370">
            <v>14000</v>
          </cell>
          <cell r="D370">
            <v>15818</v>
          </cell>
          <cell r="E370" t="str">
            <v>ME5</v>
          </cell>
          <cell r="F370">
            <v>16650234</v>
          </cell>
          <cell r="G370" t="str">
            <v>Sillas Rimax Blanca</v>
          </cell>
        </row>
        <row r="371">
          <cell r="A371" t="str">
            <v>Sillas Rimax Blanca</v>
          </cell>
          <cell r="B371" t="str">
            <v>MEEO</v>
          </cell>
          <cell r="C371">
            <v>14000</v>
          </cell>
          <cell r="D371">
            <v>15818</v>
          </cell>
          <cell r="E371" t="str">
            <v>ME5</v>
          </cell>
          <cell r="F371">
            <v>16650235</v>
          </cell>
          <cell r="G371" t="str">
            <v>Sillas Rimax Blanca</v>
          </cell>
        </row>
        <row r="372">
          <cell r="A372" t="str">
            <v>Sillas Rimax Blanca</v>
          </cell>
          <cell r="B372" t="str">
            <v>MEEO</v>
          </cell>
          <cell r="C372">
            <v>14000</v>
          </cell>
          <cell r="D372">
            <v>15818</v>
          </cell>
          <cell r="E372" t="str">
            <v>ME5</v>
          </cell>
          <cell r="F372">
            <v>16650236</v>
          </cell>
          <cell r="G372" t="str">
            <v>Sillas Rimax Blanca</v>
          </cell>
        </row>
        <row r="373">
          <cell r="A373" t="str">
            <v>Sillas Rimax Blanca</v>
          </cell>
          <cell r="B373" t="str">
            <v>MEEO</v>
          </cell>
          <cell r="C373">
            <v>14000</v>
          </cell>
          <cell r="D373">
            <v>15818</v>
          </cell>
          <cell r="E373" t="str">
            <v>ME5</v>
          </cell>
          <cell r="F373">
            <v>16650237</v>
          </cell>
          <cell r="G373" t="str">
            <v>Sillas Rimax Blanca</v>
          </cell>
        </row>
        <row r="374">
          <cell r="A374" t="str">
            <v>Sillas Rimax Blanca</v>
          </cell>
          <cell r="B374" t="str">
            <v>MEEO</v>
          </cell>
          <cell r="C374">
            <v>14000</v>
          </cell>
          <cell r="D374">
            <v>15818</v>
          </cell>
          <cell r="E374" t="str">
            <v>ME5</v>
          </cell>
          <cell r="F374">
            <v>16650238</v>
          </cell>
          <cell r="G374" t="str">
            <v>Sillas Rimax Blanca</v>
          </cell>
        </row>
        <row r="375">
          <cell r="A375" t="str">
            <v>Sillas Rimax Blanca</v>
          </cell>
          <cell r="B375" t="str">
            <v>MEEO</v>
          </cell>
          <cell r="C375">
            <v>14000</v>
          </cell>
          <cell r="D375">
            <v>15818</v>
          </cell>
          <cell r="E375" t="str">
            <v>ME5</v>
          </cell>
          <cell r="F375">
            <v>16650239</v>
          </cell>
          <cell r="G375" t="str">
            <v>Sillas Rimax Blanca</v>
          </cell>
        </row>
        <row r="376">
          <cell r="A376" t="str">
            <v>Sillas Rimax Blanca</v>
          </cell>
          <cell r="B376" t="str">
            <v>MEEO</v>
          </cell>
          <cell r="C376">
            <v>14000</v>
          </cell>
          <cell r="D376">
            <v>15818</v>
          </cell>
          <cell r="E376" t="str">
            <v>ME5</v>
          </cell>
          <cell r="F376">
            <v>16650240</v>
          </cell>
          <cell r="G376" t="str">
            <v>Sillas Rimax Blanca</v>
          </cell>
        </row>
        <row r="377">
          <cell r="A377" t="str">
            <v>Sillas Rimax Blanca</v>
          </cell>
          <cell r="B377" t="str">
            <v>MEEO</v>
          </cell>
          <cell r="C377">
            <v>14000</v>
          </cell>
          <cell r="D377">
            <v>15818</v>
          </cell>
          <cell r="E377" t="str">
            <v>ME5</v>
          </cell>
          <cell r="F377">
            <v>16650241</v>
          </cell>
          <cell r="G377" t="str">
            <v>Sillas Rimax Blanca</v>
          </cell>
        </row>
        <row r="378">
          <cell r="A378" t="str">
            <v>Sillas Rimax Blanca</v>
          </cell>
          <cell r="B378" t="str">
            <v>MEEO</v>
          </cell>
          <cell r="C378">
            <v>14000</v>
          </cell>
          <cell r="D378">
            <v>15818</v>
          </cell>
          <cell r="E378" t="str">
            <v>ME5</v>
          </cell>
          <cell r="F378">
            <v>16650242</v>
          </cell>
          <cell r="G378" t="str">
            <v>Sillas Rimax Blanca</v>
          </cell>
        </row>
        <row r="379">
          <cell r="A379" t="str">
            <v>Sillas Rimax Blanca</v>
          </cell>
          <cell r="B379" t="str">
            <v>MEEO</v>
          </cell>
          <cell r="C379">
            <v>14000</v>
          </cell>
          <cell r="D379">
            <v>15818</v>
          </cell>
          <cell r="E379" t="str">
            <v>ME5</v>
          </cell>
          <cell r="F379">
            <v>16650243</v>
          </cell>
          <cell r="G379" t="str">
            <v>Sillas Rimax Blanca</v>
          </cell>
        </row>
        <row r="380">
          <cell r="A380" t="str">
            <v>Sillas Rimax Blanca</v>
          </cell>
          <cell r="B380" t="str">
            <v>MEEO</v>
          </cell>
          <cell r="C380">
            <v>14000</v>
          </cell>
          <cell r="D380">
            <v>15818</v>
          </cell>
          <cell r="E380" t="str">
            <v>ME5</v>
          </cell>
          <cell r="F380">
            <v>16650244</v>
          </cell>
          <cell r="G380" t="str">
            <v>Sillas Rimax Blanca</v>
          </cell>
        </row>
        <row r="381">
          <cell r="A381" t="str">
            <v>Sillas Rimax Blanca</v>
          </cell>
          <cell r="B381" t="str">
            <v>MEEO</v>
          </cell>
          <cell r="C381">
            <v>14000</v>
          </cell>
          <cell r="D381">
            <v>15818</v>
          </cell>
          <cell r="E381" t="str">
            <v>ME5</v>
          </cell>
          <cell r="F381">
            <v>16650245</v>
          </cell>
          <cell r="G381" t="str">
            <v>Sillas Rimax Blanca</v>
          </cell>
        </row>
        <row r="382">
          <cell r="A382" t="str">
            <v>Sillas Rimax Blanca</v>
          </cell>
          <cell r="B382" t="str">
            <v>MEEO</v>
          </cell>
          <cell r="C382">
            <v>14000</v>
          </cell>
          <cell r="D382">
            <v>15818</v>
          </cell>
          <cell r="E382" t="str">
            <v>ME5</v>
          </cell>
          <cell r="F382">
            <v>16650246</v>
          </cell>
          <cell r="G382" t="str">
            <v>Sillas Rimax Blanca</v>
          </cell>
        </row>
        <row r="383">
          <cell r="A383" t="str">
            <v>Sillas Rimax Blanca</v>
          </cell>
          <cell r="B383" t="str">
            <v>MEEO</v>
          </cell>
          <cell r="C383">
            <v>14000</v>
          </cell>
          <cell r="D383">
            <v>15818</v>
          </cell>
          <cell r="E383" t="str">
            <v>ME5</v>
          </cell>
          <cell r="F383">
            <v>16650247</v>
          </cell>
          <cell r="G383" t="str">
            <v>Sillas Rimax Blanca</v>
          </cell>
        </row>
        <row r="384">
          <cell r="A384" t="str">
            <v>Sillas Rimax Blanca</v>
          </cell>
          <cell r="B384" t="str">
            <v>MEEO</v>
          </cell>
          <cell r="C384">
            <v>14000</v>
          </cell>
          <cell r="D384">
            <v>15818</v>
          </cell>
          <cell r="E384" t="str">
            <v>ME5</v>
          </cell>
          <cell r="F384">
            <v>16650248</v>
          </cell>
          <cell r="G384" t="str">
            <v>Sillas Rimax Blanca</v>
          </cell>
        </row>
        <row r="385">
          <cell r="A385" t="str">
            <v>Sillas Rimax Blanca</v>
          </cell>
          <cell r="B385" t="str">
            <v>MEEO</v>
          </cell>
          <cell r="C385">
            <v>14000</v>
          </cell>
          <cell r="D385">
            <v>15818</v>
          </cell>
          <cell r="E385" t="str">
            <v>ME5</v>
          </cell>
          <cell r="F385">
            <v>16650249</v>
          </cell>
          <cell r="G385" t="str">
            <v>Sillas Rimax Blanca</v>
          </cell>
        </row>
        <row r="386">
          <cell r="A386" t="str">
            <v>Sillas Rimax Blanca</v>
          </cell>
          <cell r="B386" t="str">
            <v>MEEO</v>
          </cell>
          <cell r="C386">
            <v>14000</v>
          </cell>
          <cell r="D386">
            <v>15818</v>
          </cell>
          <cell r="E386" t="str">
            <v>ME5</v>
          </cell>
          <cell r="F386">
            <v>16650250</v>
          </cell>
          <cell r="G386" t="str">
            <v>Sillas Rimax Blanca</v>
          </cell>
        </row>
        <row r="387">
          <cell r="A387" t="str">
            <v>Sillas Rimax Blanca</v>
          </cell>
          <cell r="B387" t="str">
            <v>MEEO</v>
          </cell>
          <cell r="C387">
            <v>14000</v>
          </cell>
          <cell r="D387">
            <v>15818</v>
          </cell>
          <cell r="E387" t="str">
            <v>ME5</v>
          </cell>
          <cell r="F387">
            <v>16650251</v>
          </cell>
          <cell r="G387" t="str">
            <v>Sillas Rimax Blanca</v>
          </cell>
        </row>
        <row r="388">
          <cell r="A388" t="str">
            <v>Sillas Rimax Blanca</v>
          </cell>
          <cell r="B388" t="str">
            <v>MEEO</v>
          </cell>
          <cell r="C388">
            <v>14000</v>
          </cell>
          <cell r="D388">
            <v>15818</v>
          </cell>
          <cell r="E388" t="str">
            <v>ME5</v>
          </cell>
          <cell r="F388">
            <v>16650252</v>
          </cell>
          <cell r="G388" t="str">
            <v>Sillas Rimax Blanca</v>
          </cell>
        </row>
        <row r="389">
          <cell r="A389" t="str">
            <v>Sillas Rimax Blanca</v>
          </cell>
          <cell r="B389" t="str">
            <v>MEEO</v>
          </cell>
          <cell r="C389">
            <v>14000</v>
          </cell>
          <cell r="D389">
            <v>15818</v>
          </cell>
          <cell r="E389" t="str">
            <v>ME5</v>
          </cell>
          <cell r="F389">
            <v>16650253</v>
          </cell>
          <cell r="G389" t="str">
            <v>Sillas Rimax Blanca</v>
          </cell>
        </row>
        <row r="390">
          <cell r="A390" t="str">
            <v>Sillas Rimax Blanca</v>
          </cell>
          <cell r="B390" t="str">
            <v>MEEO</v>
          </cell>
          <cell r="C390">
            <v>14000</v>
          </cell>
          <cell r="D390">
            <v>15818</v>
          </cell>
          <cell r="E390" t="str">
            <v>ME5</v>
          </cell>
          <cell r="F390">
            <v>16650254</v>
          </cell>
          <cell r="G390" t="str">
            <v>Sillas Rimax Blanca</v>
          </cell>
        </row>
        <row r="391">
          <cell r="A391" t="str">
            <v>Sillas Rimax Blanca</v>
          </cell>
          <cell r="B391" t="str">
            <v>MEEO</v>
          </cell>
          <cell r="C391">
            <v>14000</v>
          </cell>
          <cell r="D391">
            <v>15818</v>
          </cell>
          <cell r="E391" t="str">
            <v>ME5</v>
          </cell>
          <cell r="F391">
            <v>16650255</v>
          </cell>
          <cell r="G391" t="str">
            <v>Sillas Rimax Blanca</v>
          </cell>
        </row>
        <row r="392">
          <cell r="A392" t="str">
            <v>Sillas Rimax Blanca</v>
          </cell>
          <cell r="B392" t="str">
            <v>MEEO</v>
          </cell>
          <cell r="C392">
            <v>14000</v>
          </cell>
          <cell r="D392">
            <v>15818</v>
          </cell>
          <cell r="E392" t="str">
            <v>ME5</v>
          </cell>
          <cell r="F392">
            <v>16650256</v>
          </cell>
          <cell r="G392" t="str">
            <v>Sillas Rimax Blanca</v>
          </cell>
        </row>
        <row r="393">
          <cell r="A393" t="str">
            <v>Sillas Rimax Blanca</v>
          </cell>
          <cell r="B393" t="str">
            <v>MEEO</v>
          </cell>
          <cell r="C393">
            <v>14000</v>
          </cell>
          <cell r="D393">
            <v>15818</v>
          </cell>
          <cell r="E393" t="str">
            <v>ME5</v>
          </cell>
          <cell r="F393">
            <v>16650257</v>
          </cell>
          <cell r="G393" t="str">
            <v>Sillas Rimax Blanca</v>
          </cell>
        </row>
        <row r="394">
          <cell r="A394" t="str">
            <v>Sillas Rimax Blanca</v>
          </cell>
          <cell r="B394" t="str">
            <v>MEEO</v>
          </cell>
          <cell r="C394">
            <v>14000</v>
          </cell>
          <cell r="D394">
            <v>15818</v>
          </cell>
          <cell r="E394" t="str">
            <v>ME5</v>
          </cell>
          <cell r="F394">
            <v>16650258</v>
          </cell>
          <cell r="G394" t="str">
            <v>Sillas Rimax Blanca</v>
          </cell>
        </row>
        <row r="395">
          <cell r="A395" t="str">
            <v>Sillas Rimax Blanca</v>
          </cell>
          <cell r="B395" t="str">
            <v>MEEO</v>
          </cell>
          <cell r="C395">
            <v>14000</v>
          </cell>
          <cell r="D395">
            <v>15818</v>
          </cell>
          <cell r="E395" t="str">
            <v>ME5</v>
          </cell>
          <cell r="F395">
            <v>16650259</v>
          </cell>
          <cell r="G395" t="str">
            <v>Sillas Rimax Blanca</v>
          </cell>
        </row>
        <row r="396">
          <cell r="A396" t="str">
            <v>Sillas Rimax Blanca</v>
          </cell>
          <cell r="B396" t="str">
            <v>MEEO</v>
          </cell>
          <cell r="C396">
            <v>14000</v>
          </cell>
          <cell r="D396">
            <v>15818</v>
          </cell>
          <cell r="E396" t="str">
            <v>ME5</v>
          </cell>
          <cell r="F396">
            <v>16650260</v>
          </cell>
          <cell r="G396" t="str">
            <v>Sillas Rimax Blanca</v>
          </cell>
        </row>
        <row r="397">
          <cell r="A397" t="str">
            <v>Sillas Rimax Blanca</v>
          </cell>
          <cell r="B397" t="str">
            <v>MEEO</v>
          </cell>
          <cell r="C397">
            <v>14000</v>
          </cell>
          <cell r="D397">
            <v>15818</v>
          </cell>
          <cell r="E397" t="str">
            <v>ME5</v>
          </cell>
          <cell r="F397">
            <v>16650261</v>
          </cell>
          <cell r="G397" t="str">
            <v>Sillas Rimax Blanca</v>
          </cell>
        </row>
        <row r="398">
          <cell r="A398" t="str">
            <v>Sillas Rimax Blanca</v>
          </cell>
          <cell r="B398" t="str">
            <v>MEEO</v>
          </cell>
          <cell r="C398">
            <v>14000</v>
          </cell>
          <cell r="D398">
            <v>15818</v>
          </cell>
          <cell r="E398" t="str">
            <v>ME5</v>
          </cell>
          <cell r="F398">
            <v>16650262</v>
          </cell>
          <cell r="G398" t="str">
            <v>Sillas Rimax Blanca</v>
          </cell>
        </row>
        <row r="399">
          <cell r="A399" t="str">
            <v>Sillas Rimax Blanca</v>
          </cell>
          <cell r="B399" t="str">
            <v>MEEO</v>
          </cell>
          <cell r="C399">
            <v>14000</v>
          </cell>
          <cell r="D399">
            <v>15818</v>
          </cell>
          <cell r="E399" t="str">
            <v>ME5</v>
          </cell>
          <cell r="F399">
            <v>16650263</v>
          </cell>
          <cell r="G399" t="str">
            <v>Sillas Rimax Blanca</v>
          </cell>
        </row>
        <row r="400">
          <cell r="A400" t="str">
            <v>Sillas Rimax Blanca</v>
          </cell>
          <cell r="B400" t="str">
            <v>MEEO</v>
          </cell>
          <cell r="C400">
            <v>14000</v>
          </cell>
          <cell r="D400">
            <v>15818</v>
          </cell>
          <cell r="E400" t="str">
            <v>ME5</v>
          </cell>
          <cell r="F400">
            <v>16650264</v>
          </cell>
          <cell r="G400" t="str">
            <v>Sillas Rimax Blanca</v>
          </cell>
        </row>
        <row r="401">
          <cell r="A401" t="str">
            <v>Sillas Rimax Blanca</v>
          </cell>
          <cell r="B401" t="str">
            <v>MEEO</v>
          </cell>
          <cell r="C401">
            <v>14000</v>
          </cell>
          <cell r="D401">
            <v>15818</v>
          </cell>
          <cell r="E401" t="str">
            <v>ME5</v>
          </cell>
          <cell r="F401">
            <v>16650265</v>
          </cell>
          <cell r="G401" t="str">
            <v>Sillas Rimax Blanca</v>
          </cell>
        </row>
        <row r="402">
          <cell r="A402" t="str">
            <v>Sillas Rimax Blanca</v>
          </cell>
          <cell r="B402" t="str">
            <v>MEEO</v>
          </cell>
          <cell r="C402">
            <v>14000</v>
          </cell>
          <cell r="D402">
            <v>15818</v>
          </cell>
          <cell r="E402" t="str">
            <v>ME5</v>
          </cell>
          <cell r="F402">
            <v>16650266</v>
          </cell>
          <cell r="G402" t="str">
            <v>Sillas Rimax Blanca</v>
          </cell>
        </row>
        <row r="403">
          <cell r="A403" t="str">
            <v>Sillas Rimax Blanca</v>
          </cell>
          <cell r="B403" t="str">
            <v>MEEO</v>
          </cell>
          <cell r="C403">
            <v>14000</v>
          </cell>
          <cell r="D403">
            <v>15818</v>
          </cell>
          <cell r="E403" t="str">
            <v>ME5</v>
          </cell>
          <cell r="F403">
            <v>16650267</v>
          </cell>
          <cell r="G403" t="str">
            <v>Sillas Rimax Blanca</v>
          </cell>
        </row>
        <row r="404">
          <cell r="A404" t="str">
            <v>Sillas Rimax Blanca</v>
          </cell>
          <cell r="B404" t="str">
            <v>MEEO</v>
          </cell>
          <cell r="C404">
            <v>14000</v>
          </cell>
          <cell r="D404">
            <v>15818</v>
          </cell>
          <cell r="E404" t="str">
            <v>ME5</v>
          </cell>
          <cell r="F404">
            <v>16650268</v>
          </cell>
          <cell r="G404" t="str">
            <v>Sillas Rimax Blanca</v>
          </cell>
        </row>
        <row r="405">
          <cell r="A405" t="str">
            <v>Sillas Rimax Blanca</v>
          </cell>
          <cell r="B405" t="str">
            <v>MEEO</v>
          </cell>
          <cell r="C405">
            <v>14000</v>
          </cell>
          <cell r="D405">
            <v>15818</v>
          </cell>
          <cell r="E405" t="str">
            <v>ME5</v>
          </cell>
          <cell r="F405">
            <v>16650269</v>
          </cell>
          <cell r="G405" t="str">
            <v>Sillas Rimax Blanca</v>
          </cell>
        </row>
        <row r="406">
          <cell r="A406" t="str">
            <v>Sillas Rimax Blanca</v>
          </cell>
          <cell r="B406" t="str">
            <v>MEEO</v>
          </cell>
          <cell r="C406">
            <v>14000</v>
          </cell>
          <cell r="D406">
            <v>15818</v>
          </cell>
          <cell r="E406" t="str">
            <v>ME5</v>
          </cell>
          <cell r="F406">
            <v>16650270</v>
          </cell>
          <cell r="G406" t="str">
            <v>Sillas Rimax Blanca</v>
          </cell>
        </row>
        <row r="407">
          <cell r="A407" t="str">
            <v>Sillas Rimax Blanca</v>
          </cell>
          <cell r="B407" t="str">
            <v>MEEO</v>
          </cell>
          <cell r="C407">
            <v>14000</v>
          </cell>
          <cell r="D407">
            <v>15818</v>
          </cell>
          <cell r="E407" t="str">
            <v>ME5</v>
          </cell>
          <cell r="F407">
            <v>16650271</v>
          </cell>
          <cell r="G407" t="str">
            <v>Sillas Rimax Blanca</v>
          </cell>
        </row>
        <row r="408">
          <cell r="A408" t="str">
            <v>Sillas Rimax Blanca</v>
          </cell>
          <cell r="B408" t="str">
            <v>MEEO</v>
          </cell>
          <cell r="C408">
            <v>14000</v>
          </cell>
          <cell r="D408">
            <v>15818</v>
          </cell>
          <cell r="E408" t="str">
            <v>ME5</v>
          </cell>
          <cell r="F408">
            <v>16650272</v>
          </cell>
          <cell r="G408" t="str">
            <v>Sillas Rimax Blanca</v>
          </cell>
        </row>
        <row r="409">
          <cell r="A409" t="str">
            <v>Sillas Rimax Blanca</v>
          </cell>
          <cell r="B409" t="str">
            <v>MEEO</v>
          </cell>
          <cell r="C409">
            <v>14000</v>
          </cell>
          <cell r="D409">
            <v>15818</v>
          </cell>
          <cell r="E409" t="str">
            <v>ME5</v>
          </cell>
          <cell r="F409">
            <v>16650273</v>
          </cell>
          <cell r="G409" t="str">
            <v>Sillas Rimax Blanca</v>
          </cell>
        </row>
        <row r="410">
          <cell r="A410" t="str">
            <v>Sillas Rimax Blanca</v>
          </cell>
          <cell r="B410" t="str">
            <v>MEEO</v>
          </cell>
          <cell r="C410">
            <v>14000</v>
          </cell>
          <cell r="D410">
            <v>15818</v>
          </cell>
          <cell r="E410" t="str">
            <v>ME5</v>
          </cell>
          <cell r="F410">
            <v>16650274</v>
          </cell>
          <cell r="G410" t="str">
            <v>Sillas Rimax Blanca</v>
          </cell>
        </row>
        <row r="411">
          <cell r="A411" t="str">
            <v>Sillas Rimax Blanca</v>
          </cell>
          <cell r="B411" t="str">
            <v>MEEO</v>
          </cell>
          <cell r="C411">
            <v>14000</v>
          </cell>
          <cell r="D411">
            <v>15818</v>
          </cell>
          <cell r="E411" t="str">
            <v>ME5</v>
          </cell>
          <cell r="F411">
            <v>16650275</v>
          </cell>
          <cell r="G411" t="str">
            <v>Sillas Rimax Blanca</v>
          </cell>
          <cell r="H411">
            <v>1</v>
          </cell>
        </row>
        <row r="412">
          <cell r="A412" t="str">
            <v>Sillas Rimax Blanca</v>
          </cell>
          <cell r="B412" t="str">
            <v>MEEO</v>
          </cell>
          <cell r="C412">
            <v>14000</v>
          </cell>
          <cell r="D412">
            <v>15818</v>
          </cell>
          <cell r="E412" t="str">
            <v>ME5</v>
          </cell>
          <cell r="F412">
            <v>16650276</v>
          </cell>
          <cell r="G412" t="str">
            <v>Sillas Rimax Blanca</v>
          </cell>
        </row>
        <row r="413">
          <cell r="A413" t="str">
            <v>Sillas Rimax Blanca</v>
          </cell>
          <cell r="B413" t="str">
            <v>MEEO</v>
          </cell>
          <cell r="C413">
            <v>14000</v>
          </cell>
          <cell r="D413">
            <v>15818</v>
          </cell>
          <cell r="E413" t="str">
            <v>ME5</v>
          </cell>
          <cell r="F413">
            <v>16650277</v>
          </cell>
          <cell r="G413" t="str">
            <v>Sillas Rimax Blanca</v>
          </cell>
        </row>
        <row r="414">
          <cell r="A414" t="str">
            <v>Sillas Rimax Blanca</v>
          </cell>
          <cell r="B414" t="str">
            <v>MEEO</v>
          </cell>
          <cell r="C414">
            <v>14000</v>
          </cell>
          <cell r="D414">
            <v>15818</v>
          </cell>
          <cell r="E414" t="str">
            <v>ME5</v>
          </cell>
          <cell r="F414">
            <v>16650278</v>
          </cell>
          <cell r="G414" t="str">
            <v>Sillas Rimax Blanca</v>
          </cell>
        </row>
        <row r="415">
          <cell r="A415" t="str">
            <v>Sillas Rimax Blanca</v>
          </cell>
          <cell r="B415" t="str">
            <v>MEEO</v>
          </cell>
          <cell r="C415">
            <v>14000</v>
          </cell>
          <cell r="D415">
            <v>15818</v>
          </cell>
          <cell r="E415" t="str">
            <v>ME5</v>
          </cell>
          <cell r="F415">
            <v>16650279</v>
          </cell>
          <cell r="G415" t="str">
            <v>Sillas Rimax Blanca</v>
          </cell>
        </row>
        <row r="416">
          <cell r="A416" t="str">
            <v>Sillas Rimax Blanca</v>
          </cell>
          <cell r="B416" t="str">
            <v>MEEO</v>
          </cell>
          <cell r="C416">
            <v>14000</v>
          </cell>
          <cell r="D416">
            <v>34148</v>
          </cell>
          <cell r="E416" t="str">
            <v>ME5</v>
          </cell>
          <cell r="F416">
            <v>16650280</v>
          </cell>
          <cell r="G416" t="str">
            <v>Sillas Rimax Blanca</v>
          </cell>
        </row>
        <row r="417">
          <cell r="A417" t="str">
            <v>Sillas Rimax Blanca</v>
          </cell>
          <cell r="B417" t="str">
            <v>MEEO</v>
          </cell>
          <cell r="C417">
            <v>14000</v>
          </cell>
          <cell r="D417">
            <v>15818</v>
          </cell>
          <cell r="E417" t="str">
            <v>ME5</v>
          </cell>
          <cell r="F417">
            <v>16650281</v>
          </cell>
          <cell r="G417" t="str">
            <v>Sillas Rimax Blanca</v>
          </cell>
        </row>
        <row r="418">
          <cell r="A418" t="str">
            <v>Sillas Rimax Blanca</v>
          </cell>
          <cell r="B418" t="str">
            <v>MEEO</v>
          </cell>
          <cell r="C418">
            <v>14000</v>
          </cell>
          <cell r="D418">
            <v>15818</v>
          </cell>
          <cell r="E418" t="str">
            <v>ME5</v>
          </cell>
          <cell r="F418">
            <v>16650282</v>
          </cell>
          <cell r="G418" t="str">
            <v>Sillas Rimax Blanca</v>
          </cell>
        </row>
        <row r="419">
          <cell r="A419" t="str">
            <v>Sillas Rimax Blanca</v>
          </cell>
          <cell r="B419" t="str">
            <v>MEEO</v>
          </cell>
          <cell r="C419">
            <v>14000</v>
          </cell>
          <cell r="D419">
            <v>15818</v>
          </cell>
          <cell r="E419" t="str">
            <v>ME5</v>
          </cell>
          <cell r="F419">
            <v>16650283</v>
          </cell>
          <cell r="G419" t="str">
            <v>Sillas Rimax Blanca</v>
          </cell>
        </row>
        <row r="420">
          <cell r="A420" t="str">
            <v>Sillas Rimax Blanca</v>
          </cell>
          <cell r="B420" t="str">
            <v>MEEO</v>
          </cell>
          <cell r="C420">
            <v>14000</v>
          </cell>
          <cell r="D420">
            <v>15818</v>
          </cell>
          <cell r="E420" t="str">
            <v>ME5</v>
          </cell>
          <cell r="F420">
            <v>16650284</v>
          </cell>
          <cell r="G420" t="str">
            <v>Sillas Rimax Blanca</v>
          </cell>
        </row>
        <row r="421">
          <cell r="A421" t="str">
            <v>Sillas Rimax Blanca</v>
          </cell>
          <cell r="B421" t="str">
            <v>MEEO</v>
          </cell>
          <cell r="C421">
            <v>14000</v>
          </cell>
          <cell r="D421">
            <v>15818</v>
          </cell>
          <cell r="E421" t="str">
            <v>ME5</v>
          </cell>
          <cell r="F421">
            <v>16650285</v>
          </cell>
          <cell r="G421" t="str">
            <v>Sillas Rimax Blanca</v>
          </cell>
        </row>
        <row r="422">
          <cell r="A422" t="str">
            <v>Sillas Rimax Blanca</v>
          </cell>
          <cell r="B422" t="str">
            <v>MEEO</v>
          </cell>
          <cell r="C422">
            <v>14000</v>
          </cell>
          <cell r="D422">
            <v>15818</v>
          </cell>
          <cell r="E422" t="str">
            <v>ME5</v>
          </cell>
          <cell r="F422">
            <v>16650286</v>
          </cell>
          <cell r="G422" t="str">
            <v>Sillas Rimax Blanca</v>
          </cell>
        </row>
        <row r="423">
          <cell r="A423" t="str">
            <v>Sillas Rimax Blanca</v>
          </cell>
          <cell r="B423" t="str">
            <v>MEEO</v>
          </cell>
          <cell r="C423">
            <v>14000</v>
          </cell>
          <cell r="D423">
            <v>15818</v>
          </cell>
          <cell r="E423" t="str">
            <v>ME5</v>
          </cell>
          <cell r="F423">
            <v>16650287</v>
          </cell>
          <cell r="G423" t="str">
            <v>Sillas Rimax Blanca</v>
          </cell>
        </row>
        <row r="424">
          <cell r="A424" t="str">
            <v>Sillas Rimax Blanca</v>
          </cell>
          <cell r="B424" t="str">
            <v>MEEO</v>
          </cell>
          <cell r="C424">
            <v>14000</v>
          </cell>
          <cell r="D424">
            <v>15818</v>
          </cell>
          <cell r="E424" t="str">
            <v>ME5</v>
          </cell>
          <cell r="F424">
            <v>16650288</v>
          </cell>
          <cell r="G424" t="str">
            <v>Sillas Rimax Blanca</v>
          </cell>
        </row>
        <row r="425">
          <cell r="A425" t="str">
            <v>Sillas Rimax Blanca</v>
          </cell>
          <cell r="B425" t="str">
            <v>MEEO</v>
          </cell>
          <cell r="C425">
            <v>14000</v>
          </cell>
          <cell r="D425">
            <v>15818</v>
          </cell>
          <cell r="E425" t="str">
            <v>ME5</v>
          </cell>
          <cell r="F425">
            <v>16650289</v>
          </cell>
          <cell r="G425" t="str">
            <v>Sillas Rimax Blanca</v>
          </cell>
          <cell r="H425">
            <v>1</v>
          </cell>
        </row>
        <row r="426">
          <cell r="A426" t="str">
            <v>Sillas Rimax Blanca</v>
          </cell>
          <cell r="B426" t="str">
            <v>MEEO</v>
          </cell>
          <cell r="C426">
            <v>14000</v>
          </cell>
          <cell r="D426">
            <v>15818</v>
          </cell>
          <cell r="E426" t="str">
            <v>ME5</v>
          </cell>
          <cell r="F426">
            <v>16650290</v>
          </cell>
          <cell r="G426" t="str">
            <v>Sillas Rimax Blanca</v>
          </cell>
          <cell r="H426">
            <v>1</v>
          </cell>
        </row>
        <row r="427">
          <cell r="A427" t="str">
            <v>Sillas Rimax Blanca</v>
          </cell>
          <cell r="B427" t="str">
            <v>MEEO</v>
          </cell>
          <cell r="C427">
            <v>14000</v>
          </cell>
          <cell r="D427">
            <v>15818</v>
          </cell>
          <cell r="E427" t="str">
            <v>ME5</v>
          </cell>
          <cell r="F427">
            <v>16650291</v>
          </cell>
          <cell r="G427" t="str">
            <v>Sillas Rimax Blanca</v>
          </cell>
        </row>
        <row r="428">
          <cell r="A428" t="str">
            <v>Sillas Rimax Blanca</v>
          </cell>
          <cell r="B428" t="str">
            <v>MEEO</v>
          </cell>
          <cell r="C428">
            <v>14000</v>
          </cell>
          <cell r="D428">
            <v>15818</v>
          </cell>
          <cell r="E428" t="str">
            <v>ME5</v>
          </cell>
          <cell r="F428">
            <v>16650292</v>
          </cell>
          <cell r="G428" t="str">
            <v>Sillas Rimax Blanca</v>
          </cell>
        </row>
        <row r="429">
          <cell r="A429" t="str">
            <v>Sillas Rimax Blanca</v>
          </cell>
          <cell r="B429" t="str">
            <v>MEEO</v>
          </cell>
          <cell r="C429">
            <v>14000</v>
          </cell>
          <cell r="D429">
            <v>15818</v>
          </cell>
          <cell r="E429" t="str">
            <v>ME5</v>
          </cell>
          <cell r="F429">
            <v>16650293</v>
          </cell>
          <cell r="G429" t="str">
            <v>Sillas Rimax Blanca</v>
          </cell>
        </row>
        <row r="430">
          <cell r="A430" t="str">
            <v>Sillas Rimax Blanca</v>
          </cell>
          <cell r="B430" t="str">
            <v>MEEO</v>
          </cell>
          <cell r="C430">
            <v>14000</v>
          </cell>
          <cell r="D430">
            <v>15818</v>
          </cell>
          <cell r="E430" t="str">
            <v>ME5</v>
          </cell>
          <cell r="F430">
            <v>16650294</v>
          </cell>
          <cell r="G430" t="str">
            <v>Sillas Rimax Blanca</v>
          </cell>
        </row>
        <row r="431">
          <cell r="A431" t="str">
            <v>Sillas Rimax Blanca</v>
          </cell>
          <cell r="B431" t="str">
            <v>MEEO</v>
          </cell>
          <cell r="C431">
            <v>14000</v>
          </cell>
          <cell r="D431">
            <v>15818</v>
          </cell>
          <cell r="E431" t="str">
            <v>ME5</v>
          </cell>
          <cell r="F431">
            <v>16650295</v>
          </cell>
          <cell r="G431" t="str">
            <v>Sillas Rimax Blanca</v>
          </cell>
        </row>
        <row r="432">
          <cell r="A432" t="str">
            <v>Sillas Rimax Blanca</v>
          </cell>
          <cell r="B432" t="str">
            <v>MEEO</v>
          </cell>
          <cell r="C432">
            <v>14000</v>
          </cell>
          <cell r="D432">
            <v>15818</v>
          </cell>
          <cell r="E432" t="str">
            <v>ME5</v>
          </cell>
          <cell r="F432">
            <v>16650296</v>
          </cell>
          <cell r="G432" t="str">
            <v>Sillas Rimax Blanca</v>
          </cell>
        </row>
        <row r="433">
          <cell r="A433" t="str">
            <v>Sillas Rimax Blanca</v>
          </cell>
          <cell r="B433" t="str">
            <v>MEEO</v>
          </cell>
          <cell r="C433">
            <v>14000</v>
          </cell>
          <cell r="D433">
            <v>15818</v>
          </cell>
          <cell r="E433" t="str">
            <v>ME5</v>
          </cell>
          <cell r="F433">
            <v>16650297</v>
          </cell>
          <cell r="G433" t="str">
            <v>Sillas Rimax Blanca</v>
          </cell>
        </row>
        <row r="434">
          <cell r="A434" t="str">
            <v>Sillas Rimax Blanca</v>
          </cell>
          <cell r="B434" t="str">
            <v>MEEO</v>
          </cell>
          <cell r="C434">
            <v>14000</v>
          </cell>
          <cell r="D434">
            <v>15818</v>
          </cell>
          <cell r="E434" t="str">
            <v>ME5</v>
          </cell>
          <cell r="F434">
            <v>16650298</v>
          </cell>
          <cell r="G434" t="str">
            <v>Sillas Rimax Blanca</v>
          </cell>
        </row>
        <row r="435">
          <cell r="A435" t="str">
            <v>Sillas Rimax Blanca</v>
          </cell>
          <cell r="B435" t="str">
            <v>MEEO</v>
          </cell>
          <cell r="C435">
            <v>14000</v>
          </cell>
          <cell r="D435">
            <v>15818</v>
          </cell>
          <cell r="E435" t="str">
            <v>ME5</v>
          </cell>
          <cell r="F435">
            <v>16650299</v>
          </cell>
          <cell r="G435" t="str">
            <v>Sillas Rimax Blanca</v>
          </cell>
        </row>
        <row r="436">
          <cell r="A436" t="str">
            <v>Sillas Rimax Blanca</v>
          </cell>
          <cell r="B436" t="str">
            <v>MEEO</v>
          </cell>
          <cell r="C436">
            <v>14000</v>
          </cell>
          <cell r="D436">
            <v>15818</v>
          </cell>
          <cell r="E436" t="str">
            <v>ME5</v>
          </cell>
          <cell r="F436">
            <v>16650300</v>
          </cell>
          <cell r="G436" t="str">
            <v>Sillas Rimax Blanca</v>
          </cell>
        </row>
        <row r="437">
          <cell r="A437" t="str">
            <v>Sillas Rimax Blanca</v>
          </cell>
          <cell r="B437" t="str">
            <v>MEEO</v>
          </cell>
          <cell r="C437">
            <v>14000</v>
          </cell>
          <cell r="D437">
            <v>15818</v>
          </cell>
          <cell r="E437" t="str">
            <v>ME5</v>
          </cell>
          <cell r="F437">
            <v>16650301</v>
          </cell>
          <cell r="G437" t="str">
            <v>Sillas Rimax Blanca</v>
          </cell>
        </row>
        <row r="438">
          <cell r="A438" t="str">
            <v>Sillas Rimax Blanca</v>
          </cell>
          <cell r="B438" t="str">
            <v>MEEO</v>
          </cell>
          <cell r="C438">
            <v>14000</v>
          </cell>
          <cell r="D438">
            <v>15818</v>
          </cell>
          <cell r="E438" t="str">
            <v>ME5</v>
          </cell>
          <cell r="F438">
            <v>16650302</v>
          </cell>
          <cell r="G438" t="str">
            <v>Sillas Rimax Blanca</v>
          </cell>
        </row>
        <row r="439">
          <cell r="A439" t="str">
            <v>Sillas Rimax Blanca</v>
          </cell>
          <cell r="B439" t="str">
            <v>MEEO</v>
          </cell>
          <cell r="C439">
            <v>14000</v>
          </cell>
          <cell r="D439">
            <v>15818</v>
          </cell>
          <cell r="E439" t="str">
            <v>ME5</v>
          </cell>
          <cell r="F439">
            <v>16650303</v>
          </cell>
          <cell r="G439" t="str">
            <v>Sillas Rimax Blanca</v>
          </cell>
        </row>
        <row r="440">
          <cell r="A440" t="str">
            <v>Sillas Rimax Blanca</v>
          </cell>
          <cell r="B440" t="str">
            <v>MEEO</v>
          </cell>
          <cell r="C440">
            <v>14000</v>
          </cell>
          <cell r="D440">
            <v>15818</v>
          </cell>
          <cell r="E440" t="str">
            <v>ME5</v>
          </cell>
          <cell r="F440">
            <v>16650304</v>
          </cell>
          <cell r="G440" t="str">
            <v>Sillas Rimax Blanca</v>
          </cell>
        </row>
        <row r="441">
          <cell r="A441" t="str">
            <v>Sillas Rimax Blanca</v>
          </cell>
          <cell r="B441" t="str">
            <v>MEEO</v>
          </cell>
          <cell r="C441">
            <v>14000</v>
          </cell>
          <cell r="D441">
            <v>15818</v>
          </cell>
          <cell r="E441" t="str">
            <v>ME5</v>
          </cell>
          <cell r="F441">
            <v>16650305</v>
          </cell>
          <cell r="G441" t="str">
            <v>Sillas Rimax Blanca</v>
          </cell>
        </row>
        <row r="442">
          <cell r="A442" t="str">
            <v>Sillas Rimax Blanca</v>
          </cell>
          <cell r="B442" t="str">
            <v>MEEO</v>
          </cell>
          <cell r="C442">
            <v>14000</v>
          </cell>
          <cell r="D442">
            <v>15818</v>
          </cell>
          <cell r="E442" t="str">
            <v>ME5</v>
          </cell>
          <cell r="F442">
            <v>16650306</v>
          </cell>
          <cell r="G442" t="str">
            <v>Sillas Rimax Blanca</v>
          </cell>
        </row>
        <row r="443">
          <cell r="A443" t="str">
            <v>Sillas Rimax Blanca</v>
          </cell>
          <cell r="B443" t="str">
            <v>MEEO</v>
          </cell>
          <cell r="C443">
            <v>14000</v>
          </cell>
          <cell r="D443">
            <v>15818</v>
          </cell>
          <cell r="E443" t="str">
            <v>ME5</v>
          </cell>
          <cell r="F443">
            <v>16650307</v>
          </cell>
          <cell r="G443" t="str">
            <v>Sillas Rimax Blanca</v>
          </cell>
        </row>
        <row r="444">
          <cell r="A444" t="str">
            <v>Sillas Rimax Blanca</v>
          </cell>
          <cell r="B444" t="str">
            <v>MEEO</v>
          </cell>
          <cell r="C444">
            <v>14000</v>
          </cell>
          <cell r="D444">
            <v>15818</v>
          </cell>
          <cell r="E444" t="str">
            <v>ME5</v>
          </cell>
          <cell r="F444">
            <v>16650308</v>
          </cell>
          <cell r="G444" t="str">
            <v>Sillas Rimax Blanca</v>
          </cell>
        </row>
        <row r="445">
          <cell r="A445" t="str">
            <v>Sillas Rimax Blanca</v>
          </cell>
          <cell r="B445" t="str">
            <v>MEEO</v>
          </cell>
          <cell r="C445">
            <v>14000</v>
          </cell>
          <cell r="D445">
            <v>15818</v>
          </cell>
          <cell r="E445" t="str">
            <v>ME5</v>
          </cell>
          <cell r="F445">
            <v>16650309</v>
          </cell>
          <cell r="G445" t="str">
            <v>Sillas Rimax Blanca</v>
          </cell>
        </row>
        <row r="446">
          <cell r="A446" t="str">
            <v>Sillas Rimax Blanca</v>
          </cell>
          <cell r="B446" t="str">
            <v>MEEO</v>
          </cell>
          <cell r="C446">
            <v>14000</v>
          </cell>
          <cell r="D446">
            <v>15818</v>
          </cell>
          <cell r="E446" t="str">
            <v>ME5</v>
          </cell>
          <cell r="F446">
            <v>16650310</v>
          </cell>
          <cell r="G446" t="str">
            <v>Sillas Rimax Blanca</v>
          </cell>
        </row>
        <row r="447">
          <cell r="A447" t="str">
            <v>Sillas Rimax Blanca</v>
          </cell>
          <cell r="B447" t="str">
            <v>MEEO</v>
          </cell>
          <cell r="C447">
            <v>14000</v>
          </cell>
          <cell r="D447">
            <v>15818</v>
          </cell>
          <cell r="E447" t="str">
            <v>ME5</v>
          </cell>
          <cell r="F447">
            <v>16650311</v>
          </cell>
          <cell r="G447" t="str">
            <v>Sillas Rimax Blanca</v>
          </cell>
        </row>
        <row r="448">
          <cell r="A448" t="str">
            <v>Sillas Rimax Blanca</v>
          </cell>
          <cell r="B448" t="str">
            <v>MEEO</v>
          </cell>
          <cell r="C448">
            <v>14000</v>
          </cell>
          <cell r="D448">
            <v>15818</v>
          </cell>
          <cell r="E448" t="str">
            <v>ME5</v>
          </cell>
          <cell r="F448">
            <v>16650312</v>
          </cell>
          <cell r="G448" t="str">
            <v>Sillas Rimax Blanca</v>
          </cell>
        </row>
        <row r="449">
          <cell r="A449" t="str">
            <v>Mesa de computador e impresora metalica</v>
          </cell>
          <cell r="B449" t="str">
            <v>MEEO</v>
          </cell>
          <cell r="C449">
            <v>110000</v>
          </cell>
          <cell r="D449">
            <v>125240</v>
          </cell>
          <cell r="E449" t="str">
            <v>ME5</v>
          </cell>
          <cell r="F449">
            <v>16650313</v>
          </cell>
          <cell r="G449" t="str">
            <v>Mesa de computador e impresora metalica</v>
          </cell>
        </row>
        <row r="450">
          <cell r="A450" t="str">
            <v>Mesa de computador metalica</v>
          </cell>
          <cell r="B450" t="str">
            <v>MEEO</v>
          </cell>
          <cell r="C450">
            <v>90000</v>
          </cell>
          <cell r="D450">
            <v>102467</v>
          </cell>
          <cell r="E450" t="str">
            <v>ME5</v>
          </cell>
          <cell r="F450">
            <v>16650314</v>
          </cell>
          <cell r="G450" t="str">
            <v>Mesa de computador metalica</v>
          </cell>
        </row>
        <row r="451">
          <cell r="A451" t="str">
            <v>Mobiliario para Adecuacion Oficinas administración(contrato #007-03)</v>
          </cell>
          <cell r="B451" t="str">
            <v>MEEO</v>
          </cell>
          <cell r="C451">
            <v>88946120</v>
          </cell>
          <cell r="D451">
            <v>96215675</v>
          </cell>
          <cell r="E451" t="str">
            <v>ME5</v>
          </cell>
          <cell r="F451">
            <v>16650315</v>
          </cell>
          <cell r="G451" t="str">
            <v>Mobiliario para Adecuacion Oficinas administración(contrato #007-03)</v>
          </cell>
        </row>
        <row r="452">
          <cell r="A452" t="str">
            <v>Biblioteca de 1.20</v>
          </cell>
          <cell r="B452" t="str">
            <v>MEEO</v>
          </cell>
          <cell r="C452">
            <v>108266</v>
          </cell>
          <cell r="D452">
            <v>117117</v>
          </cell>
          <cell r="E452" t="str">
            <v>ME5</v>
          </cell>
          <cell r="F452">
            <v>16650316</v>
          </cell>
          <cell r="G452" t="str">
            <v>Biblioteca de 1.20</v>
          </cell>
        </row>
        <row r="453">
          <cell r="A453" t="str">
            <v>Biblioteca de 1.20</v>
          </cell>
          <cell r="B453" t="str">
            <v>MEEO</v>
          </cell>
          <cell r="C453">
            <v>108266</v>
          </cell>
          <cell r="D453">
            <v>117117</v>
          </cell>
          <cell r="E453" t="str">
            <v>ME5</v>
          </cell>
          <cell r="F453">
            <v>16650317</v>
          </cell>
          <cell r="G453" t="str">
            <v>Biblioteca de 1.20</v>
          </cell>
        </row>
        <row r="454">
          <cell r="A454" t="str">
            <v>Biblioteca de 1.20</v>
          </cell>
          <cell r="B454" t="str">
            <v>MEEO</v>
          </cell>
          <cell r="C454">
            <v>108266</v>
          </cell>
          <cell r="D454">
            <v>117117</v>
          </cell>
          <cell r="E454" t="str">
            <v>ME5</v>
          </cell>
          <cell r="F454">
            <v>16650318</v>
          </cell>
          <cell r="G454" t="str">
            <v>Biblioteca de 1.20</v>
          </cell>
        </row>
        <row r="455">
          <cell r="A455" t="str">
            <v>Vitrina de 1.20</v>
          </cell>
          <cell r="B455" t="str">
            <v>MEEO</v>
          </cell>
          <cell r="C455">
            <v>324800</v>
          </cell>
          <cell r="D455">
            <v>351352</v>
          </cell>
          <cell r="E455" t="str">
            <v>ME5</v>
          </cell>
          <cell r="F455">
            <v>16650319</v>
          </cell>
          <cell r="G455" t="str">
            <v>Vitrina de 1.20</v>
          </cell>
        </row>
        <row r="456">
          <cell r="A456" t="str">
            <v>Papelera sistema</v>
          </cell>
          <cell r="B456" t="str">
            <v>MEEO</v>
          </cell>
          <cell r="C456">
            <v>7346</v>
          </cell>
          <cell r="D456">
            <v>7949</v>
          </cell>
          <cell r="E456" t="str">
            <v>ME5</v>
          </cell>
          <cell r="F456">
            <v>16650320</v>
          </cell>
          <cell r="G456" t="str">
            <v>Papelera sistema</v>
          </cell>
        </row>
        <row r="457">
          <cell r="A457" t="str">
            <v>Papelera sistema</v>
          </cell>
          <cell r="B457" t="str">
            <v>MEEO</v>
          </cell>
          <cell r="C457">
            <v>7346</v>
          </cell>
          <cell r="D457">
            <v>7949</v>
          </cell>
          <cell r="E457" t="str">
            <v>ME5</v>
          </cell>
          <cell r="F457">
            <v>16650321</v>
          </cell>
          <cell r="G457" t="str">
            <v>Papelera sistema</v>
          </cell>
        </row>
        <row r="458">
          <cell r="A458" t="str">
            <v>Papelera sistema</v>
          </cell>
          <cell r="B458" t="str">
            <v>MEEO</v>
          </cell>
          <cell r="C458">
            <v>7346</v>
          </cell>
          <cell r="D458">
            <v>7949</v>
          </cell>
          <cell r="E458" t="str">
            <v>ME5</v>
          </cell>
          <cell r="F458">
            <v>16650322</v>
          </cell>
          <cell r="G458" t="str">
            <v>Papelera sistema</v>
          </cell>
        </row>
        <row r="459">
          <cell r="A459" t="str">
            <v>Archivador 2x2 doble</v>
          </cell>
          <cell r="B459" t="str">
            <v>MEEO</v>
          </cell>
          <cell r="C459">
            <v>374680</v>
          </cell>
          <cell r="D459">
            <v>405305</v>
          </cell>
          <cell r="E459" t="str">
            <v>ME5</v>
          </cell>
          <cell r="F459">
            <v>16650323</v>
          </cell>
          <cell r="G459" t="e">
            <v>#N/A</v>
          </cell>
          <cell r="I459">
            <v>-14713846</v>
          </cell>
        </row>
        <row r="460">
          <cell r="A460" t="str">
            <v>Archivador 2x2 doble</v>
          </cell>
          <cell r="B460" t="str">
            <v>MEEO</v>
          </cell>
          <cell r="C460">
            <v>374680</v>
          </cell>
          <cell r="D460">
            <v>405305</v>
          </cell>
          <cell r="E460" t="str">
            <v>ME5</v>
          </cell>
          <cell r="F460">
            <v>16650324</v>
          </cell>
          <cell r="G460" t="e">
            <v>#N/A</v>
          </cell>
        </row>
        <row r="461">
          <cell r="A461" t="str">
            <v>Cartelera</v>
          </cell>
          <cell r="B461" t="str">
            <v>MEEO</v>
          </cell>
          <cell r="C461">
            <v>61866</v>
          </cell>
          <cell r="D461">
            <v>66922</v>
          </cell>
          <cell r="E461" t="str">
            <v>ME5</v>
          </cell>
          <cell r="F461">
            <v>16650325</v>
          </cell>
          <cell r="G461" t="str">
            <v>Cartelera</v>
          </cell>
        </row>
        <row r="462">
          <cell r="A462" t="str">
            <v>Cartelera</v>
          </cell>
          <cell r="B462" t="str">
            <v>MEEO</v>
          </cell>
          <cell r="C462">
            <v>61866</v>
          </cell>
          <cell r="D462">
            <v>66922</v>
          </cell>
          <cell r="E462" t="str">
            <v>ME5</v>
          </cell>
          <cell r="F462">
            <v>16650326</v>
          </cell>
          <cell r="G462" t="str">
            <v>Cartelera</v>
          </cell>
        </row>
        <row r="463">
          <cell r="A463" t="str">
            <v>Cartelera</v>
          </cell>
          <cell r="B463" t="str">
            <v>MEEO</v>
          </cell>
          <cell r="C463">
            <v>61866</v>
          </cell>
          <cell r="D463">
            <v>66922</v>
          </cell>
          <cell r="E463" t="str">
            <v>ME5</v>
          </cell>
          <cell r="F463">
            <v>16650327</v>
          </cell>
          <cell r="G463" t="str">
            <v>Cartelera</v>
          </cell>
        </row>
        <row r="464">
          <cell r="A464" t="str">
            <v>Papelera sistema doble</v>
          </cell>
          <cell r="B464" t="str">
            <v>MEEO</v>
          </cell>
          <cell r="C464">
            <v>44080</v>
          </cell>
          <cell r="D464">
            <v>47688</v>
          </cell>
          <cell r="E464" t="str">
            <v>ME5</v>
          </cell>
          <cell r="F464">
            <v>16650328</v>
          </cell>
          <cell r="G464" t="str">
            <v>Papelera sistema doble</v>
          </cell>
        </row>
        <row r="465">
          <cell r="A465" t="str">
            <v>Papelera sistema doble</v>
          </cell>
          <cell r="B465" t="str">
            <v>MEEO</v>
          </cell>
          <cell r="C465">
            <v>44080</v>
          </cell>
          <cell r="D465">
            <v>47688</v>
          </cell>
          <cell r="E465" t="str">
            <v>ME5</v>
          </cell>
          <cell r="F465">
            <v>16650329</v>
          </cell>
          <cell r="G465" t="str">
            <v>Papelera sistema doble</v>
          </cell>
        </row>
        <row r="466">
          <cell r="A466" t="str">
            <v>Papelera sistema doble</v>
          </cell>
          <cell r="B466" t="str">
            <v>MEEO</v>
          </cell>
          <cell r="C466">
            <v>44080</v>
          </cell>
          <cell r="D466">
            <v>47688</v>
          </cell>
          <cell r="E466" t="str">
            <v>ME5</v>
          </cell>
          <cell r="F466">
            <v>16650330</v>
          </cell>
          <cell r="G466" t="str">
            <v>Papelera sistema doble</v>
          </cell>
        </row>
        <row r="467">
          <cell r="A467" t="str">
            <v>Papelera sistema doble</v>
          </cell>
          <cell r="B467" t="str">
            <v>MEEO</v>
          </cell>
          <cell r="C467">
            <v>44080</v>
          </cell>
          <cell r="D467">
            <v>47688</v>
          </cell>
          <cell r="E467" t="str">
            <v>ME5</v>
          </cell>
          <cell r="F467">
            <v>16650331</v>
          </cell>
          <cell r="G467" t="str">
            <v>Papelera sistema doble</v>
          </cell>
        </row>
        <row r="468">
          <cell r="A468" t="str">
            <v>Biblioteca de 1.00</v>
          </cell>
          <cell r="B468" t="str">
            <v>MEEO</v>
          </cell>
          <cell r="C468">
            <v>324800</v>
          </cell>
          <cell r="D468">
            <v>351352</v>
          </cell>
          <cell r="E468" t="str">
            <v>ME5</v>
          </cell>
          <cell r="F468">
            <v>16650332</v>
          </cell>
          <cell r="G468" t="str">
            <v>Biblioteca de 1.00</v>
          </cell>
        </row>
        <row r="469">
          <cell r="A469" t="str">
            <v>Mueble especial archivo</v>
          </cell>
          <cell r="B469" t="str">
            <v>MEEO</v>
          </cell>
          <cell r="C469">
            <v>254040</v>
          </cell>
          <cell r="D469">
            <v>274806</v>
          </cell>
          <cell r="E469" t="str">
            <v>ME5</v>
          </cell>
          <cell r="F469">
            <v>16650333</v>
          </cell>
          <cell r="G469" t="str">
            <v>Mueble especial archivo</v>
          </cell>
        </row>
        <row r="470">
          <cell r="A470" t="str">
            <v>Mueble especial archivo</v>
          </cell>
          <cell r="B470" t="str">
            <v>MEEO</v>
          </cell>
          <cell r="C470">
            <v>254040</v>
          </cell>
          <cell r="D470">
            <v>274806</v>
          </cell>
          <cell r="E470" t="str">
            <v>ME5</v>
          </cell>
          <cell r="F470">
            <v>16650334</v>
          </cell>
          <cell r="G470" t="str">
            <v>Mueble especial archivo</v>
          </cell>
        </row>
        <row r="471">
          <cell r="A471" t="str">
            <v>Porta teclado</v>
          </cell>
          <cell r="B471" t="str">
            <v>MEEO</v>
          </cell>
          <cell r="C471">
            <v>82360</v>
          </cell>
          <cell r="D471">
            <v>89082</v>
          </cell>
          <cell r="E471" t="str">
            <v>ME5</v>
          </cell>
          <cell r="F471">
            <v>16650335</v>
          </cell>
          <cell r="G471" t="str">
            <v>Porta teclado</v>
          </cell>
        </row>
        <row r="472">
          <cell r="A472" t="str">
            <v>Porta teclado</v>
          </cell>
          <cell r="B472" t="str">
            <v>MEEO</v>
          </cell>
          <cell r="C472">
            <v>82360</v>
          </cell>
          <cell r="D472">
            <v>89082</v>
          </cell>
          <cell r="E472" t="str">
            <v>ME5</v>
          </cell>
          <cell r="F472">
            <v>16650336</v>
          </cell>
          <cell r="G472" t="str">
            <v>Porta teclado</v>
          </cell>
        </row>
        <row r="473">
          <cell r="A473" t="str">
            <v>Porta teclado</v>
          </cell>
          <cell r="B473" t="str">
            <v>MEEO</v>
          </cell>
          <cell r="C473">
            <v>82360</v>
          </cell>
          <cell r="D473">
            <v>89082</v>
          </cell>
          <cell r="E473" t="str">
            <v>ME5</v>
          </cell>
          <cell r="F473">
            <v>16650337</v>
          </cell>
          <cell r="G473" t="str">
            <v>Porta teclado</v>
          </cell>
        </row>
        <row r="474">
          <cell r="A474" t="str">
            <v>Porta teclado</v>
          </cell>
          <cell r="B474" t="str">
            <v>MEEO</v>
          </cell>
          <cell r="C474">
            <v>82360</v>
          </cell>
          <cell r="D474">
            <v>89082</v>
          </cell>
          <cell r="E474" t="str">
            <v>ME5</v>
          </cell>
          <cell r="F474">
            <v>16650338</v>
          </cell>
          <cell r="G474" t="str">
            <v>Porta teclado</v>
          </cell>
        </row>
        <row r="475">
          <cell r="A475" t="str">
            <v>Porta teclado</v>
          </cell>
          <cell r="B475" t="str">
            <v>MEEO</v>
          </cell>
          <cell r="C475">
            <v>82360</v>
          </cell>
          <cell r="D475">
            <v>89082</v>
          </cell>
          <cell r="E475" t="str">
            <v>ME5</v>
          </cell>
          <cell r="F475">
            <v>16650339</v>
          </cell>
          <cell r="G475" t="str">
            <v>Porta teclado</v>
          </cell>
        </row>
        <row r="476">
          <cell r="A476" t="str">
            <v>Gato cierra puerta</v>
          </cell>
          <cell r="B476" t="str">
            <v>MEEO</v>
          </cell>
          <cell r="C476">
            <v>203000</v>
          </cell>
          <cell r="D476">
            <v>219589</v>
          </cell>
          <cell r="E476" t="str">
            <v>OME5</v>
          </cell>
          <cell r="F476">
            <v>16650340</v>
          </cell>
          <cell r="G476" t="str">
            <v>Gato cierra puerta</v>
          </cell>
        </row>
        <row r="477">
          <cell r="A477" t="str">
            <v>Mueble herramienta</v>
          </cell>
          <cell r="B477" t="str">
            <v>MEEO</v>
          </cell>
          <cell r="C477">
            <v>310880</v>
          </cell>
          <cell r="D477">
            <v>336291</v>
          </cell>
          <cell r="E477" t="str">
            <v>ME5</v>
          </cell>
          <cell r="F477">
            <v>16650341</v>
          </cell>
          <cell r="G477" t="str">
            <v>Mueble herramienta</v>
          </cell>
        </row>
        <row r="478">
          <cell r="A478" t="str">
            <v>Caneca doble</v>
          </cell>
          <cell r="B478" t="str">
            <v>MEEO</v>
          </cell>
          <cell r="C478">
            <v>67280</v>
          </cell>
          <cell r="D478">
            <v>72776</v>
          </cell>
          <cell r="E478" t="str">
            <v>ME5</v>
          </cell>
          <cell r="F478">
            <v>16650342</v>
          </cell>
          <cell r="G478" t="str">
            <v>Caneca doble</v>
          </cell>
        </row>
        <row r="479">
          <cell r="A479" t="str">
            <v>Caneca doble</v>
          </cell>
          <cell r="B479" t="str">
            <v>MEEO</v>
          </cell>
          <cell r="C479">
            <v>67280</v>
          </cell>
          <cell r="D479">
            <v>72776</v>
          </cell>
          <cell r="E479" t="str">
            <v>ME5</v>
          </cell>
          <cell r="F479">
            <v>16650343</v>
          </cell>
          <cell r="G479" t="str">
            <v>Caneca doble</v>
          </cell>
        </row>
        <row r="480">
          <cell r="A480" t="str">
            <v>Minipersiana 46.9x1.00</v>
          </cell>
          <cell r="B480" t="str">
            <v>MEEO</v>
          </cell>
          <cell r="C480">
            <v>81200</v>
          </cell>
          <cell r="D480">
            <v>87832</v>
          </cell>
          <cell r="E480" t="str">
            <v>ME5</v>
          </cell>
          <cell r="F480">
            <v>16650344</v>
          </cell>
          <cell r="G480" t="e">
            <v>#N/A</v>
          </cell>
        </row>
        <row r="481">
          <cell r="A481" t="str">
            <v>Minipersiana 82.4x1.115</v>
          </cell>
          <cell r="B481" t="str">
            <v>MEEO</v>
          </cell>
          <cell r="C481">
            <v>92800</v>
          </cell>
          <cell r="D481">
            <v>100381</v>
          </cell>
          <cell r="E481" t="str">
            <v>ME5</v>
          </cell>
          <cell r="F481">
            <v>16650345</v>
          </cell>
          <cell r="G481" t="e">
            <v>#N/A</v>
          </cell>
        </row>
        <row r="482">
          <cell r="A482" t="str">
            <v>Minipersiana 82.4x1.115</v>
          </cell>
          <cell r="B482" t="str">
            <v>MEEO</v>
          </cell>
          <cell r="C482">
            <v>92800</v>
          </cell>
          <cell r="D482">
            <v>100381</v>
          </cell>
          <cell r="E482" t="str">
            <v>ME5</v>
          </cell>
          <cell r="F482">
            <v>16650346</v>
          </cell>
          <cell r="G482" t="e">
            <v>#N/A</v>
          </cell>
        </row>
        <row r="483">
          <cell r="A483" t="str">
            <v>Minipersiana 61.9x1.115</v>
          </cell>
          <cell r="B483" t="str">
            <v>MEEO</v>
          </cell>
          <cell r="C483">
            <v>84680</v>
          </cell>
          <cell r="D483">
            <v>91595</v>
          </cell>
          <cell r="E483" t="str">
            <v>ME5</v>
          </cell>
          <cell r="F483">
            <v>16650347</v>
          </cell>
          <cell r="G483" t="e">
            <v>#N/A</v>
          </cell>
          <cell r="H483">
            <v>1</v>
          </cell>
        </row>
        <row r="484">
          <cell r="A484" t="str">
            <v>Minipersiana 67.4x1.115</v>
          </cell>
          <cell r="B484" t="str">
            <v>MEEO</v>
          </cell>
          <cell r="C484">
            <v>84680</v>
          </cell>
          <cell r="D484">
            <v>91595</v>
          </cell>
          <cell r="E484" t="str">
            <v>ME5</v>
          </cell>
          <cell r="F484">
            <v>16650348</v>
          </cell>
          <cell r="G484" t="e">
            <v>#N/A</v>
          </cell>
        </row>
        <row r="485">
          <cell r="A485" t="str">
            <v>Minipersiana 67.4x1.115</v>
          </cell>
          <cell r="B485" t="str">
            <v>MEEO</v>
          </cell>
          <cell r="C485">
            <v>84680</v>
          </cell>
          <cell r="D485">
            <v>91595</v>
          </cell>
          <cell r="E485" t="str">
            <v>ME5</v>
          </cell>
          <cell r="F485">
            <v>16650349</v>
          </cell>
          <cell r="G485" t="e">
            <v>#N/A</v>
          </cell>
        </row>
        <row r="486">
          <cell r="A486" t="str">
            <v>Minipersiana 67.4x1.115</v>
          </cell>
          <cell r="B486" t="str">
            <v>MEEO</v>
          </cell>
          <cell r="C486">
            <v>84680</v>
          </cell>
          <cell r="D486">
            <v>91595</v>
          </cell>
          <cell r="E486" t="str">
            <v>ME5</v>
          </cell>
          <cell r="F486">
            <v>16650350</v>
          </cell>
          <cell r="G486" t="e">
            <v>#N/A</v>
          </cell>
        </row>
        <row r="487">
          <cell r="A487" t="str">
            <v>Minipersiana 67.4x1.115</v>
          </cell>
          <cell r="B487" t="str">
            <v>MEEO</v>
          </cell>
          <cell r="C487">
            <v>84680</v>
          </cell>
          <cell r="D487">
            <v>91595</v>
          </cell>
          <cell r="E487" t="str">
            <v>ME5</v>
          </cell>
          <cell r="F487">
            <v>16650351</v>
          </cell>
          <cell r="G487" t="e">
            <v>#N/A</v>
          </cell>
        </row>
        <row r="488">
          <cell r="A488" t="str">
            <v>Minipersiana 67.4x1.115</v>
          </cell>
          <cell r="B488" t="str">
            <v>MEEO</v>
          </cell>
          <cell r="C488">
            <v>84680</v>
          </cell>
          <cell r="D488">
            <v>91595</v>
          </cell>
          <cell r="E488" t="str">
            <v>ME5</v>
          </cell>
          <cell r="F488">
            <v>16650352</v>
          </cell>
          <cell r="G488" t="e">
            <v>#N/A</v>
          </cell>
        </row>
        <row r="489">
          <cell r="A489" t="str">
            <v>Minipersiana 52.4x1.115</v>
          </cell>
          <cell r="B489" t="str">
            <v>MEEO</v>
          </cell>
          <cell r="C489">
            <v>84680</v>
          </cell>
          <cell r="D489">
            <v>91595</v>
          </cell>
          <cell r="E489" t="str">
            <v>ME5</v>
          </cell>
          <cell r="F489">
            <v>16650353</v>
          </cell>
          <cell r="G489" t="e">
            <v>#N/A</v>
          </cell>
        </row>
        <row r="490">
          <cell r="A490" t="str">
            <v>Minipersiana 52.4x1.115</v>
          </cell>
          <cell r="B490" t="str">
            <v>MEEO</v>
          </cell>
          <cell r="C490">
            <v>84680</v>
          </cell>
          <cell r="D490">
            <v>91595</v>
          </cell>
          <cell r="E490" t="str">
            <v>ME5</v>
          </cell>
          <cell r="F490">
            <v>16650354</v>
          </cell>
          <cell r="G490" t="e">
            <v>#N/A</v>
          </cell>
        </row>
        <row r="491">
          <cell r="A491" t="str">
            <v xml:space="preserve">Mueble especial </v>
          </cell>
          <cell r="B491" t="str">
            <v>MEEO</v>
          </cell>
          <cell r="C491">
            <v>508080</v>
          </cell>
          <cell r="D491">
            <v>549612</v>
          </cell>
          <cell r="E491" t="str">
            <v>ME5</v>
          </cell>
          <cell r="F491">
            <v>16650355</v>
          </cell>
          <cell r="G491" t="str">
            <v xml:space="preserve">Mueble especial </v>
          </cell>
        </row>
        <row r="492">
          <cell r="A492" t="str">
            <v>Archivo 4*4 full ext.</v>
          </cell>
          <cell r="B492" t="str">
            <v>MEEO</v>
          </cell>
          <cell r="C492">
            <v>596240</v>
          </cell>
          <cell r="D492">
            <v>644974</v>
          </cell>
          <cell r="E492" t="str">
            <v>ME5</v>
          </cell>
          <cell r="F492">
            <v>16650356</v>
          </cell>
          <cell r="G492" t="str">
            <v>Archivo 4*4 full ext.</v>
          </cell>
        </row>
        <row r="493">
          <cell r="A493" t="str">
            <v>Archivo 4*4 full ext.</v>
          </cell>
          <cell r="B493" t="str">
            <v>MEEO</v>
          </cell>
          <cell r="C493">
            <v>596240</v>
          </cell>
          <cell r="D493">
            <v>644974</v>
          </cell>
          <cell r="E493" t="str">
            <v>ME5</v>
          </cell>
          <cell r="F493">
            <v>16650357</v>
          </cell>
          <cell r="G493" t="str">
            <v>Archivo 4*4 full ext.</v>
          </cell>
        </row>
        <row r="494">
          <cell r="A494" t="str">
            <v>Minipersiana 61.9*1.00</v>
          </cell>
          <cell r="B494" t="str">
            <v>MEEO</v>
          </cell>
          <cell r="C494">
            <v>81200</v>
          </cell>
          <cell r="D494">
            <v>87832</v>
          </cell>
          <cell r="E494" t="str">
            <v>ME5</v>
          </cell>
          <cell r="F494">
            <v>16650358</v>
          </cell>
          <cell r="G494" t="str">
            <v>Minipersiana 61.9*1.00</v>
          </cell>
        </row>
        <row r="495">
          <cell r="A495" t="str">
            <v>Minipersiana 69.4*1.115</v>
          </cell>
          <cell r="B495" t="str">
            <v>MEEO</v>
          </cell>
          <cell r="C495">
            <v>84680</v>
          </cell>
          <cell r="D495">
            <v>91595</v>
          </cell>
          <cell r="E495" t="str">
            <v>ME5</v>
          </cell>
          <cell r="F495">
            <v>16650359</v>
          </cell>
          <cell r="G495" t="str">
            <v>Minipersiana 69.4*1.115</v>
          </cell>
        </row>
        <row r="496">
          <cell r="A496" t="str">
            <v>Minipersiana 169.9*1.770</v>
          </cell>
          <cell r="B496" t="str">
            <v>MEEO</v>
          </cell>
          <cell r="C496">
            <v>219240</v>
          </cell>
          <cell r="D496">
            <v>237156</v>
          </cell>
          <cell r="E496" t="str">
            <v>ME5</v>
          </cell>
          <cell r="F496">
            <v>16650360</v>
          </cell>
          <cell r="G496" t="str">
            <v>Minipersiana 169.9*1.770</v>
          </cell>
        </row>
        <row r="497">
          <cell r="A497" t="str">
            <v>Minipersiana 169.9*1.770</v>
          </cell>
          <cell r="B497" t="str">
            <v>MEEO</v>
          </cell>
          <cell r="C497">
            <v>219240</v>
          </cell>
          <cell r="D497">
            <v>237156</v>
          </cell>
          <cell r="E497" t="str">
            <v>ME5</v>
          </cell>
          <cell r="F497">
            <v>16650361</v>
          </cell>
          <cell r="G497" t="str">
            <v>Minipersiana 169.9*1.770</v>
          </cell>
        </row>
        <row r="498">
          <cell r="A498" t="str">
            <v>Basurera</v>
          </cell>
          <cell r="B498" t="str">
            <v>MEEO</v>
          </cell>
          <cell r="C498">
            <v>33640</v>
          </cell>
          <cell r="D498">
            <v>36391</v>
          </cell>
          <cell r="E498" t="str">
            <v>ME5</v>
          </cell>
          <cell r="F498">
            <v>16650362</v>
          </cell>
          <cell r="G498" t="str">
            <v>Basurera</v>
          </cell>
        </row>
        <row r="499">
          <cell r="A499" t="str">
            <v>Basurera</v>
          </cell>
          <cell r="B499" t="str">
            <v>MEEO</v>
          </cell>
          <cell r="C499">
            <v>33640</v>
          </cell>
          <cell r="D499">
            <v>36391</v>
          </cell>
          <cell r="E499" t="str">
            <v>ME5</v>
          </cell>
          <cell r="F499">
            <v>16650363</v>
          </cell>
          <cell r="G499" t="str">
            <v>Basurera</v>
          </cell>
        </row>
        <row r="500">
          <cell r="A500" t="str">
            <v>Basurera</v>
          </cell>
          <cell r="B500" t="str">
            <v>MEEO</v>
          </cell>
          <cell r="C500">
            <v>33640</v>
          </cell>
          <cell r="D500">
            <v>36391</v>
          </cell>
          <cell r="E500" t="str">
            <v>ME5</v>
          </cell>
          <cell r="F500">
            <v>16650364</v>
          </cell>
          <cell r="G500" t="str">
            <v>Basurera</v>
          </cell>
        </row>
        <row r="501">
          <cell r="A501" t="str">
            <v>Basurera</v>
          </cell>
          <cell r="B501" t="str">
            <v>MEEO</v>
          </cell>
          <cell r="C501">
            <v>33640</v>
          </cell>
          <cell r="D501">
            <v>36391</v>
          </cell>
          <cell r="E501" t="str">
            <v>ME5</v>
          </cell>
          <cell r="F501">
            <v>16650365</v>
          </cell>
          <cell r="G501" t="str">
            <v>Basurera</v>
          </cell>
        </row>
        <row r="502">
          <cell r="A502" t="str">
            <v>Basurera</v>
          </cell>
          <cell r="B502" t="str">
            <v>MEEO</v>
          </cell>
          <cell r="C502">
            <v>33640</v>
          </cell>
          <cell r="D502">
            <v>36391</v>
          </cell>
          <cell r="E502" t="str">
            <v>ME5</v>
          </cell>
          <cell r="F502">
            <v>16650366</v>
          </cell>
          <cell r="G502" t="str">
            <v>Basurera</v>
          </cell>
        </row>
        <row r="503">
          <cell r="A503" t="str">
            <v>Basurera</v>
          </cell>
          <cell r="B503" t="str">
            <v>MEEO</v>
          </cell>
          <cell r="C503">
            <v>33640</v>
          </cell>
          <cell r="D503">
            <v>36391</v>
          </cell>
          <cell r="E503" t="str">
            <v>ME5</v>
          </cell>
          <cell r="F503">
            <v>16650367</v>
          </cell>
          <cell r="G503" t="str">
            <v>Basurera</v>
          </cell>
        </row>
        <row r="504">
          <cell r="A504" t="str">
            <v>Gabinete oficio de 0.90</v>
          </cell>
          <cell r="B504" t="str">
            <v>MEEO</v>
          </cell>
          <cell r="C504">
            <v>196040</v>
          </cell>
          <cell r="D504">
            <v>212069</v>
          </cell>
          <cell r="E504" t="str">
            <v>ME5</v>
          </cell>
          <cell r="F504">
            <v>16650368</v>
          </cell>
          <cell r="G504" t="str">
            <v>Gabinete oficio de 0.90</v>
          </cell>
        </row>
        <row r="505">
          <cell r="A505" t="str">
            <v>Gabinete oficio de 0.90</v>
          </cell>
          <cell r="B505" t="str">
            <v>MEEO</v>
          </cell>
          <cell r="C505">
            <v>196040</v>
          </cell>
          <cell r="D505">
            <v>212069</v>
          </cell>
          <cell r="E505" t="str">
            <v>ME5</v>
          </cell>
          <cell r="F505">
            <v>16650369</v>
          </cell>
          <cell r="G505" t="str">
            <v>Gabinete oficio de 0.90</v>
          </cell>
        </row>
        <row r="506">
          <cell r="A506" t="str">
            <v>Archivo 4*4 full ext.</v>
          </cell>
          <cell r="B506" t="str">
            <v>MEEO</v>
          </cell>
          <cell r="C506">
            <v>596240</v>
          </cell>
          <cell r="D506">
            <v>644974</v>
          </cell>
          <cell r="E506" t="str">
            <v>ME5</v>
          </cell>
          <cell r="F506">
            <v>16650370</v>
          </cell>
          <cell r="G506" t="str">
            <v>Archivo 4*4 full ext.</v>
          </cell>
        </row>
        <row r="507">
          <cell r="A507" t="str">
            <v>Archivo 4*4 full ext.</v>
          </cell>
          <cell r="B507" t="str">
            <v>MEEO</v>
          </cell>
          <cell r="C507">
            <v>596240</v>
          </cell>
          <cell r="D507">
            <v>644974</v>
          </cell>
          <cell r="E507" t="str">
            <v>ME5</v>
          </cell>
          <cell r="F507">
            <v>16650371</v>
          </cell>
          <cell r="G507" t="str">
            <v>Archivo 4*4 full ext.</v>
          </cell>
        </row>
        <row r="508">
          <cell r="A508" t="str">
            <v>Camara sony mavica MVC FD100</v>
          </cell>
          <cell r="B508" t="str">
            <v>MEEO</v>
          </cell>
          <cell r="C508">
            <v>1369000</v>
          </cell>
          <cell r="D508">
            <v>834531</v>
          </cell>
          <cell r="E508" t="str">
            <v>OME5</v>
          </cell>
          <cell r="F508">
            <v>16650372</v>
          </cell>
          <cell r="G508" t="str">
            <v>Camara sony mavica MVC FD100</v>
          </cell>
        </row>
        <row r="509">
          <cell r="A509" t="str">
            <v>Nevera centrales</v>
          </cell>
          <cell r="B509" t="str">
            <v>MEEO</v>
          </cell>
          <cell r="C509">
            <v>557999</v>
          </cell>
          <cell r="D509">
            <v>571873</v>
          </cell>
          <cell r="E509" t="str">
            <v>OME5</v>
          </cell>
          <cell r="F509">
            <v>16650373</v>
          </cell>
          <cell r="G509" t="str">
            <v>Nevera centrales</v>
          </cell>
        </row>
        <row r="510">
          <cell r="A510" t="str">
            <v>Estufa sobremesa</v>
          </cell>
          <cell r="B510" t="str">
            <v>MEEO</v>
          </cell>
          <cell r="C510">
            <v>64999</v>
          </cell>
          <cell r="D510">
            <v>1592</v>
          </cell>
          <cell r="E510" t="str">
            <v>OME5</v>
          </cell>
          <cell r="F510">
            <v>16650374</v>
          </cell>
          <cell r="G510" t="str">
            <v>Estufa sobremesa</v>
          </cell>
        </row>
        <row r="511">
          <cell r="A511" t="str">
            <v>Cámara aprix</v>
          </cell>
          <cell r="B511" t="str">
            <v>MEEO</v>
          </cell>
          <cell r="C511">
            <v>210000</v>
          </cell>
          <cell r="D511">
            <v>33675</v>
          </cell>
          <cell r="E511" t="str">
            <v>OME5</v>
          </cell>
          <cell r="F511">
            <v>16650375</v>
          </cell>
          <cell r="G511" t="str">
            <v>Cámara aprix</v>
          </cell>
        </row>
        <row r="512">
          <cell r="A512" t="str">
            <v>Cámara aprix</v>
          </cell>
          <cell r="B512" t="str">
            <v>MEEO</v>
          </cell>
          <cell r="C512">
            <v>210000</v>
          </cell>
          <cell r="D512">
            <v>33675</v>
          </cell>
          <cell r="E512" t="str">
            <v>OME5</v>
          </cell>
          <cell r="F512">
            <v>16650376</v>
          </cell>
          <cell r="G512" t="str">
            <v>Cámara aprix</v>
          </cell>
        </row>
        <row r="513">
          <cell r="A513" t="str">
            <v>Cama Sandy de 1 x 1.90</v>
          </cell>
          <cell r="B513" t="str">
            <v>MEEO</v>
          </cell>
          <cell r="C513">
            <v>371412</v>
          </cell>
          <cell r="D513">
            <v>342638</v>
          </cell>
          <cell r="E513" t="str">
            <v>CAHU</v>
          </cell>
          <cell r="F513">
            <v>16650377</v>
          </cell>
          <cell r="G513" t="e">
            <v>#N/A</v>
          </cell>
        </row>
        <row r="514">
          <cell r="A514" t="str">
            <v>Cama Sandy de 1 x 1.90</v>
          </cell>
          <cell r="B514" t="str">
            <v>MEEO</v>
          </cell>
          <cell r="C514">
            <v>371412</v>
          </cell>
          <cell r="D514">
            <v>342638</v>
          </cell>
          <cell r="E514" t="str">
            <v>CAHU</v>
          </cell>
          <cell r="F514">
            <v>16650378</v>
          </cell>
          <cell r="G514" t="e">
            <v>#N/A</v>
          </cell>
        </row>
        <row r="515">
          <cell r="A515" t="str">
            <v>Cama Sandy de 1 x 1.90</v>
          </cell>
          <cell r="B515" t="str">
            <v>MEEO</v>
          </cell>
          <cell r="C515">
            <v>371412</v>
          </cell>
          <cell r="D515">
            <v>342638</v>
          </cell>
          <cell r="E515" t="str">
            <v>CAHU</v>
          </cell>
          <cell r="F515">
            <v>16650379</v>
          </cell>
          <cell r="G515" t="e">
            <v>#N/A</v>
          </cell>
        </row>
        <row r="516">
          <cell r="A516" t="str">
            <v>Peinador Ref. 006</v>
          </cell>
          <cell r="B516" t="str">
            <v>MEEO</v>
          </cell>
          <cell r="C516">
            <v>300789</v>
          </cell>
          <cell r="D516">
            <v>277489</v>
          </cell>
          <cell r="E516" t="str">
            <v>CAHU</v>
          </cell>
          <cell r="F516">
            <v>16650380</v>
          </cell>
          <cell r="G516" t="e">
            <v>#N/A</v>
          </cell>
        </row>
        <row r="517">
          <cell r="A517" t="str">
            <v>Peinador Ref. 006</v>
          </cell>
          <cell r="B517" t="str">
            <v>MEEO</v>
          </cell>
          <cell r="C517">
            <v>300789</v>
          </cell>
          <cell r="D517">
            <v>277489</v>
          </cell>
          <cell r="E517" t="str">
            <v>CAHU</v>
          </cell>
          <cell r="F517">
            <v>16650381</v>
          </cell>
          <cell r="G517" t="e">
            <v>#N/A</v>
          </cell>
        </row>
        <row r="518">
          <cell r="A518" t="str">
            <v>Peinador Ref. 006</v>
          </cell>
          <cell r="B518" t="str">
            <v>MEEO</v>
          </cell>
          <cell r="C518">
            <v>300789</v>
          </cell>
          <cell r="D518">
            <v>277489</v>
          </cell>
          <cell r="E518" t="str">
            <v>CAHU</v>
          </cell>
          <cell r="F518">
            <v>16650382</v>
          </cell>
          <cell r="G518" t="e">
            <v>#N/A</v>
          </cell>
        </row>
        <row r="519">
          <cell r="A519" t="str">
            <v>Nochero Ref. 006</v>
          </cell>
          <cell r="B519" t="str">
            <v>MEEO</v>
          </cell>
          <cell r="C519">
            <v>116793</v>
          </cell>
          <cell r="D519">
            <v>107743</v>
          </cell>
          <cell r="E519" t="str">
            <v>CAHU</v>
          </cell>
          <cell r="F519">
            <v>16650383</v>
          </cell>
          <cell r="G519" t="e">
            <v>#N/A</v>
          </cell>
        </row>
        <row r="520">
          <cell r="A520" t="str">
            <v>Nochero Ref. 006</v>
          </cell>
          <cell r="B520" t="str">
            <v>MEEO</v>
          </cell>
          <cell r="C520">
            <v>116793</v>
          </cell>
          <cell r="D520">
            <v>107743</v>
          </cell>
          <cell r="E520" t="str">
            <v>CAHU</v>
          </cell>
          <cell r="F520">
            <v>16650384</v>
          </cell>
          <cell r="G520" t="e">
            <v>#N/A</v>
          </cell>
        </row>
        <row r="521">
          <cell r="A521" t="str">
            <v>Nochero Ref. 006</v>
          </cell>
          <cell r="B521" t="str">
            <v>MEEO</v>
          </cell>
          <cell r="C521">
            <v>116793</v>
          </cell>
          <cell r="D521">
            <v>107743</v>
          </cell>
          <cell r="E521" t="str">
            <v>CAHU</v>
          </cell>
          <cell r="F521">
            <v>16650385</v>
          </cell>
          <cell r="G521" t="e">
            <v>#N/A</v>
          </cell>
        </row>
        <row r="522">
          <cell r="A522" t="str">
            <v>Marco espejo Ref. 006</v>
          </cell>
          <cell r="B522" t="str">
            <v>MEEO</v>
          </cell>
          <cell r="C522">
            <v>90858</v>
          </cell>
          <cell r="D522">
            <v>83819</v>
          </cell>
          <cell r="E522" t="str">
            <v>CAHU</v>
          </cell>
          <cell r="F522">
            <v>16650386</v>
          </cell>
          <cell r="G522" t="e">
            <v>#N/A</v>
          </cell>
        </row>
        <row r="523">
          <cell r="A523" t="str">
            <v>Marco espejo Ref. 006</v>
          </cell>
          <cell r="B523" t="str">
            <v>MEEO</v>
          </cell>
          <cell r="C523">
            <v>90858</v>
          </cell>
          <cell r="D523">
            <v>83819</v>
          </cell>
          <cell r="E523" t="str">
            <v>CAHU</v>
          </cell>
          <cell r="F523">
            <v>16650387</v>
          </cell>
          <cell r="G523" t="e">
            <v>#N/A</v>
          </cell>
        </row>
        <row r="524">
          <cell r="A524" t="str">
            <v>Marco espejo Ref. 006</v>
          </cell>
          <cell r="B524" t="str">
            <v>MEEO</v>
          </cell>
          <cell r="C524">
            <v>90858</v>
          </cell>
          <cell r="D524">
            <v>83819</v>
          </cell>
          <cell r="E524" t="str">
            <v>CAHU</v>
          </cell>
          <cell r="F524">
            <v>16650388</v>
          </cell>
          <cell r="G524" t="e">
            <v>#N/A</v>
          </cell>
        </row>
        <row r="525">
          <cell r="A525" t="str">
            <v>Butaco Verónica</v>
          </cell>
          <cell r="B525" t="str">
            <v>MEEO</v>
          </cell>
          <cell r="C525">
            <v>63384</v>
          </cell>
          <cell r="D525">
            <v>58474</v>
          </cell>
          <cell r="E525" t="str">
            <v>CAHU</v>
          </cell>
          <cell r="F525">
            <v>16650389</v>
          </cell>
          <cell r="G525" t="e">
            <v>#N/A</v>
          </cell>
        </row>
        <row r="526">
          <cell r="A526" t="str">
            <v>Butaco Verónica</v>
          </cell>
          <cell r="B526" t="str">
            <v>MEEO</v>
          </cell>
          <cell r="C526">
            <v>63384</v>
          </cell>
          <cell r="D526">
            <v>58474</v>
          </cell>
          <cell r="E526" t="str">
            <v>CAHU</v>
          </cell>
          <cell r="F526">
            <v>16650390</v>
          </cell>
          <cell r="G526" t="e">
            <v>#N/A</v>
          </cell>
        </row>
        <row r="527">
          <cell r="A527" t="str">
            <v>Butaco Verónica</v>
          </cell>
          <cell r="B527" t="str">
            <v>MEEO</v>
          </cell>
          <cell r="C527">
            <v>63384</v>
          </cell>
          <cell r="D527">
            <v>58474</v>
          </cell>
          <cell r="E527" t="str">
            <v>CAHU</v>
          </cell>
          <cell r="F527">
            <v>16650391</v>
          </cell>
          <cell r="G527" t="e">
            <v>#N/A</v>
          </cell>
        </row>
        <row r="528">
          <cell r="A528" t="str">
            <v>Silla comedor 0158</v>
          </cell>
          <cell r="B528" t="str">
            <v>MEEO</v>
          </cell>
          <cell r="C528">
            <v>192261</v>
          </cell>
          <cell r="D528">
            <v>177369</v>
          </cell>
          <cell r="E528" t="str">
            <v>CAHU</v>
          </cell>
          <cell r="F528">
            <v>16650392</v>
          </cell>
          <cell r="G528" t="e">
            <v>#N/A</v>
          </cell>
        </row>
        <row r="529">
          <cell r="A529" t="str">
            <v>Silla comedor 0158</v>
          </cell>
          <cell r="B529" t="str">
            <v>MEEO</v>
          </cell>
          <cell r="C529">
            <v>192261</v>
          </cell>
          <cell r="D529">
            <v>177369</v>
          </cell>
          <cell r="E529" t="str">
            <v>CAHU</v>
          </cell>
          <cell r="F529">
            <v>16650393</v>
          </cell>
          <cell r="G529" t="e">
            <v>#N/A</v>
          </cell>
        </row>
        <row r="530">
          <cell r="A530" t="str">
            <v>Silla comedor 0158</v>
          </cell>
          <cell r="B530" t="str">
            <v>MEEO</v>
          </cell>
          <cell r="C530">
            <v>192261</v>
          </cell>
          <cell r="D530">
            <v>177369</v>
          </cell>
          <cell r="E530" t="str">
            <v>CAHU</v>
          </cell>
          <cell r="F530">
            <v>16650394</v>
          </cell>
          <cell r="G530" t="e">
            <v>#N/A</v>
          </cell>
        </row>
        <row r="531">
          <cell r="A531" t="str">
            <v>Silla comedor 0158</v>
          </cell>
          <cell r="B531" t="str">
            <v>MEEO</v>
          </cell>
          <cell r="C531">
            <v>192261</v>
          </cell>
          <cell r="D531">
            <v>177369</v>
          </cell>
          <cell r="E531" t="str">
            <v>CAHU</v>
          </cell>
          <cell r="F531">
            <v>16650395</v>
          </cell>
          <cell r="G531" t="e">
            <v>#N/A</v>
          </cell>
        </row>
        <row r="532">
          <cell r="A532" t="str">
            <v>Silla comedor 0158</v>
          </cell>
          <cell r="B532" t="str">
            <v>MEEO</v>
          </cell>
          <cell r="C532">
            <v>192261</v>
          </cell>
          <cell r="D532">
            <v>177369</v>
          </cell>
          <cell r="E532" t="str">
            <v>CAHU</v>
          </cell>
          <cell r="F532">
            <v>16650396</v>
          </cell>
          <cell r="G532" t="e">
            <v>#N/A</v>
          </cell>
        </row>
        <row r="533">
          <cell r="A533" t="str">
            <v>Silla comedor 0158</v>
          </cell>
          <cell r="B533" t="str">
            <v>MEEO</v>
          </cell>
          <cell r="C533">
            <v>192261</v>
          </cell>
          <cell r="D533">
            <v>177369</v>
          </cell>
          <cell r="E533" t="str">
            <v>CAHU</v>
          </cell>
          <cell r="F533">
            <v>16650397</v>
          </cell>
          <cell r="G533" t="e">
            <v>#N/A</v>
          </cell>
        </row>
        <row r="534">
          <cell r="A534" t="str">
            <v>Base comedor Filipo de 6 puest</v>
          </cell>
          <cell r="B534" t="str">
            <v>MEEO</v>
          </cell>
          <cell r="C534">
            <v>192375</v>
          </cell>
          <cell r="D534">
            <v>177474</v>
          </cell>
          <cell r="E534" t="str">
            <v>CAHU</v>
          </cell>
          <cell r="F534">
            <v>16650398</v>
          </cell>
          <cell r="G534" t="e">
            <v>#N/A</v>
          </cell>
        </row>
        <row r="535">
          <cell r="A535" t="str">
            <v>Cubierta Filipo</v>
          </cell>
          <cell r="B535" t="str">
            <v>MEEO</v>
          </cell>
          <cell r="C535">
            <v>202692</v>
          </cell>
          <cell r="D535">
            <v>186991</v>
          </cell>
          <cell r="E535" t="str">
            <v>CAHU</v>
          </cell>
          <cell r="F535">
            <v>16650399</v>
          </cell>
          <cell r="G535" t="e">
            <v>#N/A</v>
          </cell>
        </row>
        <row r="536">
          <cell r="A536" t="str">
            <v>Cama Ref. 0042 de 1.60 x 1.90</v>
          </cell>
          <cell r="B536" t="str">
            <v>MEEO</v>
          </cell>
          <cell r="C536">
            <v>823935</v>
          </cell>
          <cell r="D536">
            <v>760111</v>
          </cell>
          <cell r="E536" t="str">
            <v>CAHU</v>
          </cell>
          <cell r="F536">
            <v>16650400</v>
          </cell>
          <cell r="G536" t="e">
            <v>#N/A</v>
          </cell>
        </row>
        <row r="537">
          <cell r="A537" t="str">
            <v>Nochero Ref. 032</v>
          </cell>
          <cell r="B537" t="str">
            <v>MEEO</v>
          </cell>
          <cell r="C537">
            <v>163590</v>
          </cell>
          <cell r="D537">
            <v>150918</v>
          </cell>
          <cell r="E537" t="str">
            <v>CAHU</v>
          </cell>
          <cell r="F537">
            <v>16650401</v>
          </cell>
          <cell r="G537" t="e">
            <v>#N/A</v>
          </cell>
        </row>
        <row r="538">
          <cell r="A538" t="str">
            <v>Nochero Ref. 032</v>
          </cell>
          <cell r="B538" t="str">
            <v>MEEO</v>
          </cell>
          <cell r="C538">
            <v>163590</v>
          </cell>
          <cell r="D538">
            <v>150918</v>
          </cell>
          <cell r="E538" t="str">
            <v>CAHU</v>
          </cell>
          <cell r="F538">
            <v>16650402</v>
          </cell>
          <cell r="G538" t="e">
            <v>#N/A</v>
          </cell>
        </row>
        <row r="539">
          <cell r="A539" t="str">
            <v>Peinador Ref. 032</v>
          </cell>
          <cell r="B539" t="str">
            <v>MEEO</v>
          </cell>
          <cell r="C539">
            <v>346560</v>
          </cell>
          <cell r="D539">
            <v>319716</v>
          </cell>
          <cell r="E539" t="str">
            <v>CAHU</v>
          </cell>
          <cell r="F539">
            <v>16650403</v>
          </cell>
          <cell r="G539" t="e">
            <v>#N/A</v>
          </cell>
        </row>
        <row r="540">
          <cell r="A540" t="str">
            <v>Marco espejo Ref. 042</v>
          </cell>
          <cell r="B540" t="str">
            <v>MEEO</v>
          </cell>
          <cell r="C540">
            <v>117705</v>
          </cell>
          <cell r="D540">
            <v>108585</v>
          </cell>
          <cell r="E540" t="str">
            <v>CAHU</v>
          </cell>
          <cell r="F540">
            <v>16650404</v>
          </cell>
          <cell r="G540" t="e">
            <v>#N/A</v>
          </cell>
        </row>
        <row r="541">
          <cell r="A541" t="str">
            <v>Silla de peinador Barcelona</v>
          </cell>
          <cell r="B541" t="str">
            <v>MEEO</v>
          </cell>
          <cell r="C541">
            <v>112461</v>
          </cell>
          <cell r="D541">
            <v>103748</v>
          </cell>
          <cell r="E541" t="str">
            <v>CAHU</v>
          </cell>
          <cell r="F541">
            <v>16650405</v>
          </cell>
          <cell r="G541" t="e">
            <v>#N/A</v>
          </cell>
        </row>
        <row r="542">
          <cell r="A542" t="str">
            <v>Televisor Daewoo 20</v>
          </cell>
          <cell r="B542" t="str">
            <v>MEEO</v>
          </cell>
          <cell r="C542">
            <v>480000</v>
          </cell>
          <cell r="D542">
            <v>443134</v>
          </cell>
          <cell r="E542" t="str">
            <v>CAHU</v>
          </cell>
          <cell r="F542">
            <v>16650406</v>
          </cell>
          <cell r="G542" t="e">
            <v>#N/A</v>
          </cell>
        </row>
        <row r="543">
          <cell r="A543" t="str">
            <v>Colchón Relax ortopéd. 1 x 1.9</v>
          </cell>
          <cell r="B543" t="str">
            <v>MEEO</v>
          </cell>
          <cell r="C543">
            <v>290000</v>
          </cell>
          <cell r="D543">
            <v>267537</v>
          </cell>
          <cell r="E543" t="str">
            <v>CAHU</v>
          </cell>
          <cell r="F543">
            <v>16650407</v>
          </cell>
          <cell r="G543" t="e">
            <v>#N/A</v>
          </cell>
        </row>
        <row r="544">
          <cell r="A544" t="str">
            <v>Colchón Relax ortopéd. 1 x 1.9</v>
          </cell>
          <cell r="B544" t="str">
            <v>MEEO</v>
          </cell>
          <cell r="C544">
            <v>290000</v>
          </cell>
          <cell r="D544">
            <v>267537</v>
          </cell>
          <cell r="E544" t="str">
            <v>CAHU</v>
          </cell>
          <cell r="F544">
            <v>16650408</v>
          </cell>
          <cell r="G544" t="e">
            <v>#N/A</v>
          </cell>
        </row>
        <row r="545">
          <cell r="A545" t="str">
            <v>Colchón Relax ortopéd. 1 x 1.9</v>
          </cell>
          <cell r="B545" t="str">
            <v>MEEO</v>
          </cell>
          <cell r="C545">
            <v>290000</v>
          </cell>
          <cell r="D545">
            <v>267537</v>
          </cell>
          <cell r="E545" t="str">
            <v>CAHU</v>
          </cell>
          <cell r="F545">
            <v>16650409</v>
          </cell>
          <cell r="G545" t="e">
            <v>#N/A</v>
          </cell>
        </row>
        <row r="546">
          <cell r="A546" t="str">
            <v>Colchón Cliniflex 1.6 x 1.9 Co</v>
          </cell>
          <cell r="B546" t="str">
            <v>MEEO</v>
          </cell>
          <cell r="C546">
            <v>730000</v>
          </cell>
          <cell r="D546">
            <v>673450</v>
          </cell>
          <cell r="E546" t="str">
            <v>CAHU</v>
          </cell>
          <cell r="F546">
            <v>16650410</v>
          </cell>
          <cell r="G546" t="e">
            <v>#N/A</v>
          </cell>
        </row>
        <row r="547">
          <cell r="A547" t="str">
            <v>Nochero Ref. 006</v>
          </cell>
          <cell r="B547" t="str">
            <v>MEEO</v>
          </cell>
          <cell r="C547">
            <v>116793</v>
          </cell>
          <cell r="D547">
            <v>107743</v>
          </cell>
          <cell r="E547" t="str">
            <v>CAHU</v>
          </cell>
          <cell r="F547">
            <v>16650411</v>
          </cell>
          <cell r="G547" t="e">
            <v>#N/A</v>
          </cell>
        </row>
        <row r="548">
          <cell r="A548" t="str">
            <v>Nochero Ref. 006</v>
          </cell>
          <cell r="B548" t="str">
            <v>MEEO</v>
          </cell>
          <cell r="C548">
            <v>116793</v>
          </cell>
          <cell r="D548">
            <v>107743</v>
          </cell>
          <cell r="E548" t="str">
            <v>CAHU</v>
          </cell>
          <cell r="F548">
            <v>16650412</v>
          </cell>
          <cell r="G548" t="e">
            <v>#N/A</v>
          </cell>
        </row>
        <row r="549">
          <cell r="A549" t="str">
            <v>Nochero Ref. 006</v>
          </cell>
          <cell r="B549" t="str">
            <v>MEEO</v>
          </cell>
          <cell r="C549">
            <v>116793</v>
          </cell>
          <cell r="D549">
            <v>107743</v>
          </cell>
          <cell r="E549" t="str">
            <v>CAHU</v>
          </cell>
          <cell r="F549">
            <v>16650413</v>
          </cell>
          <cell r="G549" t="e">
            <v>#N/A</v>
          </cell>
        </row>
        <row r="550">
          <cell r="A550" t="str">
            <v>Nevera Abba de 11 pies</v>
          </cell>
          <cell r="B550" t="str">
            <v>MEEO</v>
          </cell>
          <cell r="C550">
            <v>650000</v>
          </cell>
          <cell r="D550">
            <v>608736</v>
          </cell>
          <cell r="E550" t="str">
            <v>CAHU</v>
          </cell>
          <cell r="F550">
            <v>16650414</v>
          </cell>
          <cell r="G550" t="e">
            <v>#N/A</v>
          </cell>
        </row>
        <row r="551">
          <cell r="A551" t="str">
            <v>Aire Acondicionado LG 3/4</v>
          </cell>
          <cell r="B551" t="str">
            <v>MEEO</v>
          </cell>
          <cell r="C551">
            <v>350000</v>
          </cell>
          <cell r="D551">
            <v>327780</v>
          </cell>
          <cell r="E551" t="str">
            <v>CAHU</v>
          </cell>
          <cell r="F551">
            <v>16650415</v>
          </cell>
          <cell r="G551" t="e">
            <v>#N/A</v>
          </cell>
        </row>
        <row r="552">
          <cell r="A552" t="str">
            <v>Aire Acondicionado LG LWC1232</v>
          </cell>
          <cell r="B552" t="str">
            <v>MEEO</v>
          </cell>
          <cell r="C552">
            <v>1119400</v>
          </cell>
          <cell r="D552">
            <v>1059137</v>
          </cell>
          <cell r="E552" t="str">
            <v>CAHU</v>
          </cell>
          <cell r="F552">
            <v>16650416</v>
          </cell>
          <cell r="G552" t="e">
            <v>#N/A</v>
          </cell>
        </row>
        <row r="553">
          <cell r="A553" t="str">
            <v>Aire Acondicionado LG LWC1232</v>
          </cell>
          <cell r="B553" t="str">
            <v>MEEO</v>
          </cell>
          <cell r="C553">
            <v>1119400</v>
          </cell>
          <cell r="D553">
            <v>1059137</v>
          </cell>
          <cell r="E553" t="str">
            <v>CAHU</v>
          </cell>
          <cell r="F553">
            <v>16650417</v>
          </cell>
          <cell r="G553" t="e">
            <v>#N/A</v>
          </cell>
        </row>
        <row r="554">
          <cell r="A554" t="str">
            <v>Aire acondicionado LG LWG0811A</v>
          </cell>
          <cell r="B554" t="str">
            <v>MEEO</v>
          </cell>
          <cell r="C554">
            <v>775000</v>
          </cell>
          <cell r="D554">
            <v>738458</v>
          </cell>
          <cell r="E554" t="str">
            <v>CAHU</v>
          </cell>
          <cell r="F554">
            <v>16650418</v>
          </cell>
          <cell r="G554" t="e">
            <v>#N/A</v>
          </cell>
        </row>
        <row r="555">
          <cell r="A555" t="str">
            <v>Televisor LG RP20CB20A</v>
          </cell>
          <cell r="B555" t="str">
            <v>MEEO</v>
          </cell>
          <cell r="C555">
            <v>584350</v>
          </cell>
          <cell r="D555">
            <v>556799</v>
          </cell>
          <cell r="E555" t="str">
            <v>CAHU</v>
          </cell>
          <cell r="F555">
            <v>16650419</v>
          </cell>
          <cell r="G555" t="e">
            <v>#N/A</v>
          </cell>
        </row>
        <row r="556">
          <cell r="A556" t="str">
            <v>Televisor LG RP20CB20A</v>
          </cell>
          <cell r="B556" t="str">
            <v>MEEO</v>
          </cell>
          <cell r="C556">
            <v>584350</v>
          </cell>
          <cell r="D556">
            <v>556799</v>
          </cell>
          <cell r="E556" t="str">
            <v>CAHU</v>
          </cell>
          <cell r="F556">
            <v>16650420</v>
          </cell>
          <cell r="G556" t="e">
            <v>#N/A</v>
          </cell>
        </row>
        <row r="557">
          <cell r="A557" t="str">
            <v>Televisor LG RPROCB20A</v>
          </cell>
          <cell r="B557" t="str">
            <v>MEEO</v>
          </cell>
          <cell r="C557">
            <v>584350</v>
          </cell>
          <cell r="D557">
            <v>571449</v>
          </cell>
          <cell r="E557" t="str">
            <v>CAGE</v>
          </cell>
          <cell r="F557">
            <v>16650421</v>
          </cell>
          <cell r="G557" t="e">
            <v>#N/A</v>
          </cell>
        </row>
        <row r="558">
          <cell r="A558" t="str">
            <v>Televisor LG RPROCB20A</v>
          </cell>
          <cell r="B558" t="str">
            <v>MEEO</v>
          </cell>
          <cell r="C558">
            <v>584350</v>
          </cell>
          <cell r="D558">
            <v>571449</v>
          </cell>
          <cell r="E558" t="str">
            <v>CAGE</v>
          </cell>
          <cell r="F558">
            <v>16650422</v>
          </cell>
          <cell r="G558" t="e">
            <v>#N/A</v>
          </cell>
        </row>
        <row r="559">
          <cell r="A559" t="str">
            <v>Puesto de Trabajo Interventor</v>
          </cell>
          <cell r="B559" t="str">
            <v>MEEO</v>
          </cell>
          <cell r="C559">
            <v>1711000</v>
          </cell>
          <cell r="D559">
            <v>1687531</v>
          </cell>
          <cell r="E559" t="str">
            <v>ME7AL</v>
          </cell>
          <cell r="F559">
            <v>16650423</v>
          </cell>
          <cell r="G559" t="e">
            <v>#N/A</v>
          </cell>
        </row>
        <row r="560">
          <cell r="A560" t="str">
            <v>Cama Ref: Sandy de 1.40</v>
          </cell>
          <cell r="B560" t="str">
            <v>MEEO</v>
          </cell>
          <cell r="C560">
            <v>783752</v>
          </cell>
          <cell r="D560">
            <v>778063</v>
          </cell>
          <cell r="E560" t="str">
            <v>CAGE</v>
          </cell>
          <cell r="F560">
            <v>16650424</v>
          </cell>
          <cell r="G560" t="e">
            <v>#N/A</v>
          </cell>
        </row>
        <row r="561">
          <cell r="A561" t="str">
            <v>Cama Ref: Sandy de 1.40</v>
          </cell>
          <cell r="B561" t="str">
            <v>MEEO</v>
          </cell>
          <cell r="C561">
            <v>195938</v>
          </cell>
          <cell r="D561">
            <v>194516</v>
          </cell>
          <cell r="E561" t="str">
            <v>CAGE</v>
          </cell>
          <cell r="F561">
            <v>16650425</v>
          </cell>
          <cell r="G561" t="e">
            <v>#N/A</v>
          </cell>
        </row>
        <row r="562">
          <cell r="A562" t="str">
            <v>Peinador Coqueto con Espejo</v>
          </cell>
          <cell r="B562" t="str">
            <v>MEEO</v>
          </cell>
          <cell r="C562">
            <v>533275</v>
          </cell>
          <cell r="D562">
            <v>529404</v>
          </cell>
          <cell r="E562" t="str">
            <v>CAGE</v>
          </cell>
          <cell r="F562">
            <v>16650426</v>
          </cell>
          <cell r="G562" t="e">
            <v>#N/A</v>
          </cell>
        </row>
        <row r="563">
          <cell r="A563" t="str">
            <v>Peinador Coqueto con Espejo</v>
          </cell>
          <cell r="B563" t="str">
            <v>MEEO</v>
          </cell>
          <cell r="C563">
            <v>133319</v>
          </cell>
          <cell r="D563">
            <v>132351</v>
          </cell>
          <cell r="E563" t="str">
            <v>CAGE</v>
          </cell>
          <cell r="F563">
            <v>16650427</v>
          </cell>
          <cell r="G563" t="e">
            <v>#N/A</v>
          </cell>
        </row>
        <row r="564">
          <cell r="A564" t="str">
            <v>Butaco Veronica</v>
          </cell>
          <cell r="B564" t="str">
            <v>MEEO</v>
          </cell>
          <cell r="C564">
            <v>120211</v>
          </cell>
          <cell r="D564">
            <v>119339</v>
          </cell>
          <cell r="E564" t="str">
            <v>CAGE</v>
          </cell>
          <cell r="F564">
            <v>16650428</v>
          </cell>
          <cell r="G564" t="e">
            <v>#N/A</v>
          </cell>
        </row>
        <row r="565">
          <cell r="A565" t="str">
            <v>Butaco Veronica</v>
          </cell>
          <cell r="B565" t="str">
            <v>MEEO</v>
          </cell>
          <cell r="C565">
            <v>30053</v>
          </cell>
          <cell r="D565">
            <v>29835</v>
          </cell>
          <cell r="E565" t="str">
            <v>CAGE</v>
          </cell>
          <cell r="F565">
            <v>16650429</v>
          </cell>
          <cell r="G565" t="e">
            <v>#N/A</v>
          </cell>
        </row>
        <row r="566">
          <cell r="A566" t="str">
            <v>Nochero Ref: 006</v>
          </cell>
          <cell r="B566" t="str">
            <v>MEEO</v>
          </cell>
          <cell r="C566">
            <v>221505</v>
          </cell>
          <cell r="D566">
            <v>219897</v>
          </cell>
          <cell r="E566" t="str">
            <v>CAGE</v>
          </cell>
          <cell r="F566">
            <v>16650430</v>
          </cell>
          <cell r="G566" t="e">
            <v>#N/A</v>
          </cell>
        </row>
        <row r="567">
          <cell r="A567" t="str">
            <v>Nochero Ref: 006</v>
          </cell>
          <cell r="B567" t="str">
            <v>MEEO</v>
          </cell>
          <cell r="C567">
            <v>55376</v>
          </cell>
          <cell r="D567">
            <v>54974</v>
          </cell>
          <cell r="E567" t="str">
            <v>CAGE</v>
          </cell>
          <cell r="F567">
            <v>16650431</v>
          </cell>
          <cell r="G567" t="e">
            <v>#N/A</v>
          </cell>
        </row>
        <row r="568">
          <cell r="A568" t="str">
            <v>Nochero Ref: 006</v>
          </cell>
          <cell r="B568" t="str">
            <v>MEEO</v>
          </cell>
          <cell r="C568">
            <v>221505</v>
          </cell>
          <cell r="D568">
            <v>219897</v>
          </cell>
          <cell r="E568" t="str">
            <v>CAGE</v>
          </cell>
          <cell r="F568">
            <v>16650432</v>
          </cell>
          <cell r="G568" t="e">
            <v>#N/A</v>
          </cell>
        </row>
        <row r="569">
          <cell r="A569" t="str">
            <v>Nochero Ref: 006</v>
          </cell>
          <cell r="B569" t="str">
            <v>MEEO</v>
          </cell>
          <cell r="C569">
            <v>55376</v>
          </cell>
          <cell r="D569">
            <v>54974</v>
          </cell>
          <cell r="E569" t="str">
            <v>CAGE</v>
          </cell>
          <cell r="F569">
            <v>16650433</v>
          </cell>
          <cell r="G569" t="e">
            <v>#N/A</v>
          </cell>
        </row>
        <row r="570">
          <cell r="A570" t="str">
            <v>Colchon Orto. Aurora de 1.40</v>
          </cell>
          <cell r="B570" t="str">
            <v>MEEO</v>
          </cell>
          <cell r="C570">
            <v>648623</v>
          </cell>
          <cell r="D570">
            <v>643915</v>
          </cell>
          <cell r="E570" t="str">
            <v>CAGE</v>
          </cell>
          <cell r="F570">
            <v>16650434</v>
          </cell>
          <cell r="G570" t="e">
            <v>#N/A</v>
          </cell>
        </row>
        <row r="571">
          <cell r="A571" t="str">
            <v>Colchon Orto. Aurora de 1.40</v>
          </cell>
          <cell r="B571" t="str">
            <v>MEEO</v>
          </cell>
          <cell r="C571">
            <v>162156</v>
          </cell>
          <cell r="D571">
            <v>160979</v>
          </cell>
          <cell r="E571" t="str">
            <v>CAGE</v>
          </cell>
          <cell r="F571">
            <v>16650435</v>
          </cell>
          <cell r="G571" t="e">
            <v>#N/A</v>
          </cell>
        </row>
        <row r="572">
          <cell r="A572" t="str">
            <v>División piso techo, perfil al</v>
          </cell>
          <cell r="B572" t="str">
            <v>MEEO</v>
          </cell>
          <cell r="C572">
            <v>8029056</v>
          </cell>
          <cell r="D572">
            <v>7970781</v>
          </cell>
          <cell r="E572" t="str">
            <v>ME7AC</v>
          </cell>
          <cell r="F572">
            <v>16650436</v>
          </cell>
          <cell r="G572" t="e">
            <v>#N/A</v>
          </cell>
        </row>
        <row r="573">
          <cell r="A573" t="str">
            <v>División piso techo, perfil al</v>
          </cell>
          <cell r="B573" t="str">
            <v>MEEO</v>
          </cell>
          <cell r="C573">
            <v>2007264</v>
          </cell>
          <cell r="D573">
            <v>1992695</v>
          </cell>
          <cell r="E573" t="str">
            <v>ME7AL</v>
          </cell>
          <cell r="F573">
            <v>16650437</v>
          </cell>
          <cell r="G573" t="e">
            <v>#N/A</v>
          </cell>
        </row>
        <row r="574">
          <cell r="A574" t="str">
            <v>Proliant ML 370 G3</v>
          </cell>
          <cell r="B574" t="str">
            <v>ECC</v>
          </cell>
          <cell r="C574">
            <v>9821262</v>
          </cell>
          <cell r="D574">
            <v>6305231</v>
          </cell>
          <cell r="E574" t="str">
            <v>ECM5</v>
          </cell>
          <cell r="F574">
            <v>16700002</v>
          </cell>
          <cell r="G574" t="str">
            <v>Proliant ML 370 G3</v>
          </cell>
        </row>
        <row r="575">
          <cell r="A575" t="str">
            <v>2048MB Advanced Ecc</v>
          </cell>
          <cell r="B575" t="str">
            <v>ECC</v>
          </cell>
          <cell r="C575">
            <v>5778800</v>
          </cell>
          <cell r="D575">
            <v>3709979</v>
          </cell>
          <cell r="E575" t="str">
            <v>ECM5</v>
          </cell>
          <cell r="F575">
            <v>16700003</v>
          </cell>
          <cell r="G575" t="str">
            <v>2048MB Advanced Ecc</v>
          </cell>
        </row>
        <row r="576">
          <cell r="A576" t="str">
            <v>2048MB Advanced Ecc</v>
          </cell>
          <cell r="B576" t="str">
            <v>ECC</v>
          </cell>
          <cell r="C576">
            <v>5778800</v>
          </cell>
          <cell r="D576">
            <v>3709979</v>
          </cell>
          <cell r="E576" t="str">
            <v>ECM5</v>
          </cell>
          <cell r="F576">
            <v>16700004</v>
          </cell>
          <cell r="G576" t="str">
            <v>2048MB Advanced Ecc</v>
          </cell>
        </row>
        <row r="577">
          <cell r="A577" t="str">
            <v>Disco Duro de 73 GB para servidor compaq proliant  ML570</v>
          </cell>
          <cell r="B577" t="str">
            <v>ECC</v>
          </cell>
          <cell r="C577">
            <v>2016174</v>
          </cell>
          <cell r="D577">
            <v>1294377</v>
          </cell>
          <cell r="E577" t="str">
            <v>ECM5</v>
          </cell>
          <cell r="F577">
            <v>16700005</v>
          </cell>
          <cell r="G577" t="str">
            <v>Disco Duro de 73 GB para servidor compaq proliant  ML570</v>
          </cell>
        </row>
        <row r="578">
          <cell r="A578" t="str">
            <v>Disco Duro de 73 GB para servidor compaq proliant  ML570</v>
          </cell>
          <cell r="B578" t="str">
            <v>ECC</v>
          </cell>
          <cell r="C578">
            <v>2016174</v>
          </cell>
          <cell r="D578">
            <v>1294377</v>
          </cell>
          <cell r="E578" t="str">
            <v>ECM5</v>
          </cell>
          <cell r="F578">
            <v>16700006</v>
          </cell>
          <cell r="G578" t="str">
            <v>Disco Duro de 73 GB para servidor compaq proliant  ML570</v>
          </cell>
        </row>
        <row r="579">
          <cell r="A579" t="str">
            <v>Disco Duro de 73 GB para servidor compaq proliant  ML570</v>
          </cell>
          <cell r="B579" t="str">
            <v>ECC</v>
          </cell>
          <cell r="C579">
            <v>2016174</v>
          </cell>
          <cell r="D579">
            <v>2045266</v>
          </cell>
          <cell r="E579" t="str">
            <v>ECM5</v>
          </cell>
          <cell r="F579">
            <v>16700007</v>
          </cell>
          <cell r="G579" t="str">
            <v>Disco Duro de 73 GB para servidor compaq proliant  ML570</v>
          </cell>
        </row>
        <row r="580">
          <cell r="A580" t="str">
            <v>64 Bit PCI Smart Array 532 Controller</v>
          </cell>
          <cell r="B580" t="str">
            <v>ECC</v>
          </cell>
          <cell r="C580">
            <v>2627794</v>
          </cell>
          <cell r="D580">
            <v>1687036</v>
          </cell>
          <cell r="E580" t="str">
            <v>ECM5</v>
          </cell>
          <cell r="F580">
            <v>16700008</v>
          </cell>
          <cell r="G580" t="str">
            <v>64 Bit PCI Smart Array 532 Controller</v>
          </cell>
        </row>
        <row r="581">
          <cell r="A581" t="str">
            <v>Compaq S 5500 15" Monitor</v>
          </cell>
          <cell r="B581" t="str">
            <v>ECC</v>
          </cell>
          <cell r="C581">
            <v>519215</v>
          </cell>
          <cell r="D581">
            <v>333327</v>
          </cell>
          <cell r="E581" t="str">
            <v>ECM5</v>
          </cell>
          <cell r="F581">
            <v>16700009</v>
          </cell>
          <cell r="G581" t="str">
            <v>Compaq S 5500 15" Monitor</v>
          </cell>
        </row>
        <row r="582">
          <cell r="A582" t="str">
            <v>Intel Xeon 2.4 GHZ-512 KB-Procesador Option</v>
          </cell>
          <cell r="B582" t="str">
            <v>ECC</v>
          </cell>
          <cell r="C582">
            <v>2354902</v>
          </cell>
          <cell r="D582">
            <v>1511851</v>
          </cell>
          <cell r="E582" t="str">
            <v>ECM5</v>
          </cell>
          <cell r="F582">
            <v>16700010</v>
          </cell>
          <cell r="G582" t="str">
            <v>Intel Xeon 2.4 GHZ-512 KB-Procesador Option</v>
          </cell>
        </row>
        <row r="583">
          <cell r="A583" t="str">
            <v>CPU  IBM</v>
          </cell>
          <cell r="B583" t="str">
            <v>ECC</v>
          </cell>
          <cell r="C583">
            <v>1500000</v>
          </cell>
          <cell r="D583">
            <v>1009493</v>
          </cell>
          <cell r="E583" t="str">
            <v>ECM5</v>
          </cell>
          <cell r="F583">
            <v>16700011</v>
          </cell>
          <cell r="G583" t="str">
            <v>CPU  IBM</v>
          </cell>
        </row>
        <row r="584">
          <cell r="A584" t="str">
            <v>CPU  IBM</v>
          </cell>
          <cell r="B584" t="str">
            <v>ECC</v>
          </cell>
          <cell r="C584">
            <v>1500000</v>
          </cell>
          <cell r="D584">
            <v>1009493</v>
          </cell>
          <cell r="E584" t="str">
            <v>ECM5</v>
          </cell>
          <cell r="F584">
            <v>16700012</v>
          </cell>
          <cell r="G584" t="str">
            <v>CPU  IBM</v>
          </cell>
        </row>
        <row r="585">
          <cell r="A585" t="str">
            <v>CPU  IBM</v>
          </cell>
          <cell r="B585" t="str">
            <v>ECC</v>
          </cell>
          <cell r="C585">
            <v>1500000</v>
          </cell>
          <cell r="D585">
            <v>1009493</v>
          </cell>
          <cell r="E585" t="str">
            <v>ECM5</v>
          </cell>
          <cell r="F585">
            <v>16700013</v>
          </cell>
          <cell r="G585" t="str">
            <v>CPU  IBM</v>
          </cell>
        </row>
        <row r="586">
          <cell r="A586" t="str">
            <v>CPU</v>
          </cell>
          <cell r="B586" t="str">
            <v>ECC</v>
          </cell>
          <cell r="C586">
            <v>200000</v>
          </cell>
          <cell r="D586">
            <v>134602</v>
          </cell>
          <cell r="E586" t="str">
            <v>ECM5</v>
          </cell>
          <cell r="F586">
            <v>16700014</v>
          </cell>
          <cell r="G586" t="str">
            <v>CPU</v>
          </cell>
        </row>
        <row r="587">
          <cell r="A587" t="str">
            <v>CPU</v>
          </cell>
          <cell r="B587" t="str">
            <v>ECC</v>
          </cell>
          <cell r="C587">
            <v>200000</v>
          </cell>
          <cell r="D587">
            <v>134602</v>
          </cell>
          <cell r="E587" t="str">
            <v>ECM5</v>
          </cell>
          <cell r="F587">
            <v>16700015</v>
          </cell>
          <cell r="G587" t="str">
            <v>CPU</v>
          </cell>
        </row>
        <row r="588">
          <cell r="A588" t="str">
            <v>CPU</v>
          </cell>
          <cell r="B588" t="str">
            <v>ECC</v>
          </cell>
          <cell r="C588">
            <v>200000</v>
          </cell>
          <cell r="D588">
            <v>134602</v>
          </cell>
          <cell r="E588" t="str">
            <v>ECM5</v>
          </cell>
          <cell r="F588">
            <v>16700016</v>
          </cell>
          <cell r="G588" t="str">
            <v>CPU</v>
          </cell>
        </row>
        <row r="589">
          <cell r="A589" t="str">
            <v>CPU</v>
          </cell>
          <cell r="B589" t="str">
            <v>ECC</v>
          </cell>
          <cell r="C589">
            <v>200000</v>
          </cell>
          <cell r="D589">
            <v>134602</v>
          </cell>
          <cell r="E589" t="str">
            <v>ECM5</v>
          </cell>
          <cell r="F589">
            <v>16700017</v>
          </cell>
          <cell r="G589" t="str">
            <v>CPU</v>
          </cell>
        </row>
        <row r="590">
          <cell r="A590" t="str">
            <v>CPU</v>
          </cell>
          <cell r="B590" t="str">
            <v>ECC</v>
          </cell>
          <cell r="C590">
            <v>1500000</v>
          </cell>
          <cell r="D590">
            <v>1009493</v>
          </cell>
          <cell r="E590" t="str">
            <v>ECM5</v>
          </cell>
          <cell r="F590">
            <v>16700018</v>
          </cell>
          <cell r="G590" t="str">
            <v>CPU</v>
          </cell>
        </row>
        <row r="591">
          <cell r="A591" t="str">
            <v>CPU</v>
          </cell>
          <cell r="B591" t="str">
            <v>ECC</v>
          </cell>
          <cell r="C591">
            <v>1500000</v>
          </cell>
          <cell r="D591">
            <v>1009493</v>
          </cell>
          <cell r="E591" t="str">
            <v>ECM5</v>
          </cell>
          <cell r="F591">
            <v>16700019</v>
          </cell>
          <cell r="G591" t="str">
            <v>CPU</v>
          </cell>
        </row>
        <row r="592">
          <cell r="A592" t="str">
            <v>CPU</v>
          </cell>
          <cell r="B592" t="str">
            <v>ECC</v>
          </cell>
          <cell r="C592">
            <v>1500000</v>
          </cell>
          <cell r="D592">
            <v>1009493</v>
          </cell>
          <cell r="E592" t="str">
            <v>ECM5</v>
          </cell>
          <cell r="F592">
            <v>16700020</v>
          </cell>
          <cell r="G592" t="str">
            <v>CPU</v>
          </cell>
        </row>
        <row r="593">
          <cell r="A593" t="str">
            <v>CPU</v>
          </cell>
          <cell r="B593" t="str">
            <v>ECC</v>
          </cell>
          <cell r="C593">
            <v>1500000</v>
          </cell>
          <cell r="D593">
            <v>1009493</v>
          </cell>
          <cell r="E593" t="str">
            <v>ECM5</v>
          </cell>
          <cell r="F593">
            <v>16700021</v>
          </cell>
          <cell r="G593" t="str">
            <v>CPU</v>
          </cell>
        </row>
        <row r="594">
          <cell r="A594" t="str">
            <v>CPU</v>
          </cell>
          <cell r="B594" t="str">
            <v>ECC</v>
          </cell>
          <cell r="C594">
            <v>1500000</v>
          </cell>
          <cell r="D594">
            <v>1009493</v>
          </cell>
          <cell r="E594" t="str">
            <v>ECM5</v>
          </cell>
          <cell r="F594">
            <v>16700022</v>
          </cell>
          <cell r="G594" t="str">
            <v>CPU</v>
          </cell>
        </row>
        <row r="595">
          <cell r="A595" t="str">
            <v>CPU Compaq Deskpro(DPD)</v>
          </cell>
          <cell r="B595" t="str">
            <v>ECC</v>
          </cell>
          <cell r="C595">
            <v>200000</v>
          </cell>
          <cell r="D595">
            <v>134602</v>
          </cell>
          <cell r="E595" t="str">
            <v>ECM5</v>
          </cell>
          <cell r="F595">
            <v>16700023</v>
          </cell>
          <cell r="G595" t="str">
            <v>CPU Compaq Deskpro(DPD)</v>
          </cell>
        </row>
        <row r="596">
          <cell r="A596" t="str">
            <v>CPU Compaq Deskpro(DPD)</v>
          </cell>
          <cell r="B596" t="str">
            <v>ECC</v>
          </cell>
          <cell r="C596">
            <v>350000</v>
          </cell>
          <cell r="D596">
            <v>235548</v>
          </cell>
          <cell r="E596" t="str">
            <v>ECM5</v>
          </cell>
          <cell r="F596">
            <v>16700024</v>
          </cell>
          <cell r="G596" t="str">
            <v>CPU Compaq Deskpro(DPD)</v>
          </cell>
        </row>
        <row r="597">
          <cell r="A597" t="str">
            <v>CPU Compaq Deskpro(DPD)</v>
          </cell>
          <cell r="B597" t="str">
            <v>ECC</v>
          </cell>
          <cell r="C597">
            <v>150000</v>
          </cell>
          <cell r="D597">
            <v>100952</v>
          </cell>
          <cell r="E597" t="str">
            <v>ECM5</v>
          </cell>
          <cell r="F597">
            <v>16700025</v>
          </cell>
          <cell r="G597" t="str">
            <v>CPU Compaq Deskpro(DPD)</v>
          </cell>
        </row>
        <row r="598">
          <cell r="A598" t="str">
            <v>CPU Hewlet Packard Brio(DPD)</v>
          </cell>
          <cell r="B598" t="str">
            <v>ECC</v>
          </cell>
          <cell r="C598">
            <v>350000</v>
          </cell>
          <cell r="D598">
            <v>235548</v>
          </cell>
          <cell r="E598" t="str">
            <v>ECM5</v>
          </cell>
          <cell r="F598">
            <v>16700026</v>
          </cell>
          <cell r="G598" t="str">
            <v>CPU Hewlet Packard Brio(DPD)</v>
          </cell>
        </row>
        <row r="599">
          <cell r="A599" t="str">
            <v>CPU Hewlet Packard Brio(DPD)</v>
          </cell>
          <cell r="B599" t="str">
            <v>ECC</v>
          </cell>
          <cell r="C599">
            <v>350000</v>
          </cell>
          <cell r="D599">
            <v>235548</v>
          </cell>
          <cell r="E599" t="str">
            <v>ECM5</v>
          </cell>
          <cell r="F599">
            <v>16700027</v>
          </cell>
          <cell r="G599" t="str">
            <v>CPU Hewlet Packard Brio(DPD)</v>
          </cell>
        </row>
        <row r="600">
          <cell r="A600" t="str">
            <v>CPU Hewlet Packard Brio(DPD)</v>
          </cell>
          <cell r="B600" t="str">
            <v>ECC</v>
          </cell>
          <cell r="C600">
            <v>350000</v>
          </cell>
          <cell r="D600">
            <v>235548</v>
          </cell>
          <cell r="E600" t="str">
            <v>ECM5</v>
          </cell>
          <cell r="F600">
            <v>16700028</v>
          </cell>
          <cell r="G600" t="str">
            <v>CPU Hewlet Packard Brio(DPD)</v>
          </cell>
        </row>
        <row r="601">
          <cell r="A601" t="str">
            <v>CPU Hewlet Packard M-500(DPD)</v>
          </cell>
          <cell r="B601" t="str">
            <v>ECC</v>
          </cell>
          <cell r="C601">
            <v>200000</v>
          </cell>
          <cell r="D601">
            <v>134602</v>
          </cell>
          <cell r="E601" t="str">
            <v>ECM5</v>
          </cell>
          <cell r="F601">
            <v>16700029</v>
          </cell>
          <cell r="G601" t="str">
            <v>CPU Hewlet Packard M-500(DPD)</v>
          </cell>
        </row>
        <row r="602">
          <cell r="A602" t="str">
            <v>CPU Hughes Network System</v>
          </cell>
          <cell r="B602" t="str">
            <v>ECC</v>
          </cell>
          <cell r="C602">
            <v>600000</v>
          </cell>
          <cell r="D602">
            <v>403788</v>
          </cell>
          <cell r="E602" t="str">
            <v>ECM5</v>
          </cell>
          <cell r="F602">
            <v>16700030</v>
          </cell>
          <cell r="G602" t="str">
            <v>CPU Hughes Network System</v>
          </cell>
        </row>
        <row r="603">
          <cell r="A603" t="str">
            <v>Impresora Burbuja</v>
          </cell>
          <cell r="B603" t="str">
            <v>ECC</v>
          </cell>
          <cell r="C603">
            <v>100000</v>
          </cell>
          <cell r="D603">
            <v>67307</v>
          </cell>
          <cell r="E603" t="str">
            <v>ECM5</v>
          </cell>
          <cell r="F603">
            <v>16700031</v>
          </cell>
          <cell r="G603" t="str">
            <v>Impresora Burbuja</v>
          </cell>
        </row>
        <row r="604">
          <cell r="A604" t="str">
            <v>Impresora Epson fx-1170(DPD)</v>
          </cell>
          <cell r="B604" t="str">
            <v>ECC</v>
          </cell>
          <cell r="C604">
            <v>150000</v>
          </cell>
          <cell r="D604">
            <v>100952</v>
          </cell>
          <cell r="E604" t="str">
            <v>ECM5</v>
          </cell>
          <cell r="F604">
            <v>16700032</v>
          </cell>
          <cell r="G604" t="str">
            <v>Impresora Epson fx-1170(DPD)</v>
          </cell>
        </row>
        <row r="605">
          <cell r="A605" t="str">
            <v>Impresora Laser</v>
          </cell>
          <cell r="B605" t="str">
            <v>ECC</v>
          </cell>
          <cell r="C605">
            <v>850000</v>
          </cell>
          <cell r="D605">
            <v>572045</v>
          </cell>
          <cell r="E605" t="str">
            <v>ECM5</v>
          </cell>
          <cell r="F605">
            <v>16700033</v>
          </cell>
          <cell r="G605" t="str">
            <v>Impresora Laser</v>
          </cell>
        </row>
        <row r="606">
          <cell r="A606" t="str">
            <v>Impresora Laser</v>
          </cell>
          <cell r="B606" t="str">
            <v>ECC</v>
          </cell>
          <cell r="C606">
            <v>150000</v>
          </cell>
          <cell r="D606">
            <v>100952</v>
          </cell>
          <cell r="E606" t="str">
            <v>ECM5</v>
          </cell>
          <cell r="F606">
            <v>16700034</v>
          </cell>
          <cell r="G606" t="str">
            <v>Impresora Laser</v>
          </cell>
        </row>
        <row r="607">
          <cell r="A607" t="str">
            <v>Impresora Laser 4512</v>
          </cell>
          <cell r="B607" t="str">
            <v>ECC</v>
          </cell>
          <cell r="C607">
            <v>800000</v>
          </cell>
          <cell r="D607">
            <v>538392</v>
          </cell>
          <cell r="E607" t="str">
            <v>ECM5</v>
          </cell>
          <cell r="F607">
            <v>16700035</v>
          </cell>
          <cell r="G607" t="str">
            <v>Impresora Laser 4512</v>
          </cell>
        </row>
        <row r="608">
          <cell r="A608" t="str">
            <v>Impresora Multifuncional</v>
          </cell>
          <cell r="B608" t="str">
            <v>ECC</v>
          </cell>
          <cell r="C608">
            <v>350000</v>
          </cell>
          <cell r="D608">
            <v>235548</v>
          </cell>
          <cell r="E608" t="str">
            <v>ECM5</v>
          </cell>
          <cell r="F608">
            <v>16700036</v>
          </cell>
          <cell r="G608" t="str">
            <v>Impresora Multifuncional</v>
          </cell>
        </row>
        <row r="609">
          <cell r="A609" t="str">
            <v>Impresora Multifuncional</v>
          </cell>
          <cell r="B609" t="str">
            <v>ECC</v>
          </cell>
          <cell r="C609">
            <v>350000</v>
          </cell>
          <cell r="D609">
            <v>235548</v>
          </cell>
          <cell r="E609" t="str">
            <v>ECM5</v>
          </cell>
          <cell r="F609">
            <v>16700037</v>
          </cell>
          <cell r="G609" t="str">
            <v>Impresora Multifuncional</v>
          </cell>
        </row>
        <row r="610">
          <cell r="A610" t="str">
            <v>Impresora Multifuncional</v>
          </cell>
          <cell r="B610" t="str">
            <v>ECC</v>
          </cell>
          <cell r="C610">
            <v>350000</v>
          </cell>
          <cell r="D610">
            <v>235548</v>
          </cell>
          <cell r="E610" t="str">
            <v>ECM5</v>
          </cell>
          <cell r="F610">
            <v>16700038</v>
          </cell>
          <cell r="G610" t="str">
            <v>Impresora Multifuncional</v>
          </cell>
        </row>
        <row r="611">
          <cell r="A611" t="str">
            <v>Impresora-Fotocpiadora Tarjeta de red para  Xerox 4512(DPD)</v>
          </cell>
          <cell r="B611" t="str">
            <v>ECC</v>
          </cell>
          <cell r="C611">
            <v>700000</v>
          </cell>
          <cell r="D611">
            <v>471101</v>
          </cell>
          <cell r="E611" t="str">
            <v>ECM5</v>
          </cell>
          <cell r="F611">
            <v>16700039</v>
          </cell>
          <cell r="G611" t="str">
            <v>Impresora-Fotocpiadora Tarjeta de red para  Xerox 4512(DPD)</v>
          </cell>
        </row>
        <row r="612">
          <cell r="A612" t="str">
            <v>Lector Cheques</v>
          </cell>
          <cell r="B612" t="str">
            <v>ECC</v>
          </cell>
          <cell r="C612">
            <v>30000</v>
          </cell>
          <cell r="D612">
            <v>20185</v>
          </cell>
          <cell r="E612" t="str">
            <v>ECM5</v>
          </cell>
          <cell r="F612">
            <v>16700040</v>
          </cell>
          <cell r="G612" t="str">
            <v>Lector Cheques</v>
          </cell>
        </row>
        <row r="613">
          <cell r="A613" t="str">
            <v>Lector Cheques</v>
          </cell>
          <cell r="B613" t="str">
            <v>ECC</v>
          </cell>
          <cell r="C613">
            <v>30000</v>
          </cell>
          <cell r="D613">
            <v>20185</v>
          </cell>
          <cell r="E613" t="str">
            <v>ECM5</v>
          </cell>
          <cell r="F613">
            <v>16700041</v>
          </cell>
          <cell r="G613" t="str">
            <v>Lector Cheques</v>
          </cell>
        </row>
        <row r="614">
          <cell r="A614" t="str">
            <v>Lector Cheques</v>
          </cell>
          <cell r="B614" t="str">
            <v>ECC</v>
          </cell>
          <cell r="C614">
            <v>30000</v>
          </cell>
          <cell r="D614">
            <v>20185</v>
          </cell>
          <cell r="E614" t="str">
            <v>ECM5</v>
          </cell>
          <cell r="F614">
            <v>16700042</v>
          </cell>
          <cell r="G614" t="str">
            <v>Lector Cheques</v>
          </cell>
        </row>
        <row r="615">
          <cell r="A615" t="str">
            <v>Lector Cheques</v>
          </cell>
          <cell r="B615" t="str">
            <v>ECC</v>
          </cell>
          <cell r="C615">
            <v>30000</v>
          </cell>
          <cell r="D615">
            <v>20185</v>
          </cell>
          <cell r="E615" t="str">
            <v>ECM5</v>
          </cell>
          <cell r="F615">
            <v>16700043</v>
          </cell>
          <cell r="G615" t="str">
            <v>Lector Cheques</v>
          </cell>
        </row>
        <row r="616">
          <cell r="A616" t="str">
            <v>Lector Cheques</v>
          </cell>
          <cell r="B616" t="str">
            <v>ECC</v>
          </cell>
          <cell r="C616">
            <v>30000</v>
          </cell>
          <cell r="D616">
            <v>20185</v>
          </cell>
          <cell r="E616" t="str">
            <v>ECM5</v>
          </cell>
          <cell r="F616">
            <v>16700044</v>
          </cell>
          <cell r="G616" t="str">
            <v>Lector Cheques</v>
          </cell>
        </row>
        <row r="617">
          <cell r="A617" t="str">
            <v>Lector Cheques</v>
          </cell>
          <cell r="B617" t="str">
            <v>ECC</v>
          </cell>
          <cell r="C617">
            <v>30000</v>
          </cell>
          <cell r="D617">
            <v>20185</v>
          </cell>
          <cell r="E617" t="str">
            <v>ECM5</v>
          </cell>
          <cell r="F617">
            <v>16700045</v>
          </cell>
          <cell r="G617" t="str">
            <v>Lector Cheques</v>
          </cell>
        </row>
        <row r="618">
          <cell r="A618" t="str">
            <v>Lector Cheques</v>
          </cell>
          <cell r="B618" t="str">
            <v>ECC</v>
          </cell>
          <cell r="C618">
            <v>30000</v>
          </cell>
          <cell r="D618">
            <v>20185</v>
          </cell>
          <cell r="E618" t="str">
            <v>ECM5</v>
          </cell>
          <cell r="F618">
            <v>16700046</v>
          </cell>
          <cell r="G618" t="str">
            <v>Lector Cheques</v>
          </cell>
        </row>
        <row r="619">
          <cell r="A619" t="str">
            <v>Lector Cheques</v>
          </cell>
          <cell r="B619" t="str">
            <v>ECC</v>
          </cell>
          <cell r="C619">
            <v>30000</v>
          </cell>
          <cell r="D619">
            <v>20185</v>
          </cell>
          <cell r="E619" t="str">
            <v>ECM5</v>
          </cell>
          <cell r="F619">
            <v>16700047</v>
          </cell>
          <cell r="G619" t="str">
            <v>Lector Cheques</v>
          </cell>
        </row>
        <row r="620">
          <cell r="A620" t="str">
            <v>Lector Cheques</v>
          </cell>
          <cell r="B620" t="str">
            <v>ECC</v>
          </cell>
          <cell r="C620">
            <v>30000</v>
          </cell>
          <cell r="D620">
            <v>20185</v>
          </cell>
          <cell r="E620" t="str">
            <v>ECM5</v>
          </cell>
          <cell r="F620">
            <v>16700048</v>
          </cell>
          <cell r="G620" t="str">
            <v>Lector Cheques</v>
          </cell>
        </row>
        <row r="621">
          <cell r="A621" t="str">
            <v>Lector Cheques</v>
          </cell>
          <cell r="B621" t="str">
            <v>ECC</v>
          </cell>
          <cell r="C621">
            <v>30000</v>
          </cell>
          <cell r="D621">
            <v>20185</v>
          </cell>
          <cell r="E621" t="str">
            <v>ECM5</v>
          </cell>
          <cell r="F621">
            <v>16700049</v>
          </cell>
          <cell r="G621" t="str">
            <v>Lector Cheques</v>
          </cell>
        </row>
        <row r="622">
          <cell r="A622" t="str">
            <v>Lector Cheques</v>
          </cell>
          <cell r="B622" t="str">
            <v>ECC</v>
          </cell>
          <cell r="C622">
            <v>30000</v>
          </cell>
          <cell r="D622">
            <v>20185</v>
          </cell>
          <cell r="E622" t="str">
            <v>ECM5</v>
          </cell>
          <cell r="F622">
            <v>16700050</v>
          </cell>
          <cell r="G622" t="str">
            <v>Lector Cheques</v>
          </cell>
        </row>
        <row r="623">
          <cell r="A623" t="str">
            <v>Lector Cheques</v>
          </cell>
          <cell r="B623" t="str">
            <v>ECC</v>
          </cell>
          <cell r="C623">
            <v>30000</v>
          </cell>
          <cell r="D623">
            <v>20185</v>
          </cell>
          <cell r="E623" t="str">
            <v>ECM5</v>
          </cell>
          <cell r="F623">
            <v>16700051</v>
          </cell>
          <cell r="G623" t="str">
            <v>Lector Cheques</v>
          </cell>
        </row>
        <row r="624">
          <cell r="A624" t="str">
            <v>Lector Cheques</v>
          </cell>
          <cell r="B624" t="str">
            <v>ECC</v>
          </cell>
          <cell r="C624">
            <v>30000</v>
          </cell>
          <cell r="D624">
            <v>20185</v>
          </cell>
          <cell r="E624" t="str">
            <v>ECM5</v>
          </cell>
          <cell r="F624">
            <v>16700052</v>
          </cell>
          <cell r="G624" t="str">
            <v>Lector Cheques</v>
          </cell>
        </row>
        <row r="625">
          <cell r="A625" t="str">
            <v>Lector Barras</v>
          </cell>
          <cell r="B625" t="str">
            <v>ECC</v>
          </cell>
          <cell r="C625">
            <v>30000</v>
          </cell>
          <cell r="D625">
            <v>20185</v>
          </cell>
          <cell r="E625" t="str">
            <v>ECM5</v>
          </cell>
          <cell r="F625">
            <v>16700053</v>
          </cell>
          <cell r="G625" t="str">
            <v>Lector Barras</v>
          </cell>
        </row>
        <row r="626">
          <cell r="A626" t="str">
            <v>Lector Barras</v>
          </cell>
          <cell r="B626" t="str">
            <v>ECC</v>
          </cell>
          <cell r="C626">
            <v>30000</v>
          </cell>
          <cell r="D626">
            <v>20185</v>
          </cell>
          <cell r="E626" t="str">
            <v>ECM5</v>
          </cell>
          <cell r="F626">
            <v>16700054</v>
          </cell>
          <cell r="G626" t="str">
            <v>Lector Barras</v>
          </cell>
        </row>
        <row r="627">
          <cell r="A627" t="str">
            <v>Lector Barras</v>
          </cell>
          <cell r="B627" t="str">
            <v>ECC</v>
          </cell>
          <cell r="C627">
            <v>30000</v>
          </cell>
          <cell r="D627">
            <v>20185</v>
          </cell>
          <cell r="E627" t="str">
            <v>ECM5</v>
          </cell>
          <cell r="F627">
            <v>16700055</v>
          </cell>
          <cell r="G627" t="str">
            <v>Lector Barras</v>
          </cell>
        </row>
        <row r="628">
          <cell r="A628" t="str">
            <v>Lector Barras</v>
          </cell>
          <cell r="B628" t="str">
            <v>ECC</v>
          </cell>
          <cell r="C628">
            <v>30000</v>
          </cell>
          <cell r="D628">
            <v>20185</v>
          </cell>
          <cell r="E628" t="str">
            <v>ECM5</v>
          </cell>
          <cell r="F628">
            <v>16700056</v>
          </cell>
          <cell r="G628" t="str">
            <v>Lector Barras</v>
          </cell>
        </row>
        <row r="629">
          <cell r="A629" t="str">
            <v>Lector Barras</v>
          </cell>
          <cell r="B629" t="str">
            <v>ECC</v>
          </cell>
          <cell r="C629">
            <v>30000</v>
          </cell>
          <cell r="D629">
            <v>20185</v>
          </cell>
          <cell r="E629" t="str">
            <v>ECM5</v>
          </cell>
          <cell r="F629">
            <v>16700057</v>
          </cell>
          <cell r="G629" t="str">
            <v>Lector Barras</v>
          </cell>
        </row>
        <row r="630">
          <cell r="A630" t="str">
            <v>Microfilmadora Desktop 3(DPD)</v>
          </cell>
          <cell r="B630" t="str">
            <v>ECC</v>
          </cell>
          <cell r="C630">
            <v>1500000</v>
          </cell>
          <cell r="D630">
            <v>1009493</v>
          </cell>
          <cell r="E630" t="str">
            <v>ECM5</v>
          </cell>
          <cell r="F630">
            <v>16700058</v>
          </cell>
          <cell r="G630" t="str">
            <v>Microfilmadora Desktop 3(DPD)</v>
          </cell>
        </row>
        <row r="631">
          <cell r="A631" t="str">
            <v>Modem</v>
          </cell>
          <cell r="B631" t="str">
            <v>ECC</v>
          </cell>
          <cell r="C631">
            <v>100000</v>
          </cell>
          <cell r="D631">
            <v>67307</v>
          </cell>
          <cell r="E631" t="str">
            <v>ECM5</v>
          </cell>
          <cell r="F631">
            <v>16700059</v>
          </cell>
          <cell r="G631" t="str">
            <v>Modem</v>
          </cell>
        </row>
        <row r="632">
          <cell r="A632" t="str">
            <v>Monitor</v>
          </cell>
          <cell r="B632" t="str">
            <v>ECC</v>
          </cell>
          <cell r="C632">
            <v>150000</v>
          </cell>
          <cell r="D632">
            <v>100952</v>
          </cell>
          <cell r="E632" t="str">
            <v>ECM5</v>
          </cell>
          <cell r="F632">
            <v>16700060</v>
          </cell>
          <cell r="G632" t="str">
            <v>Monitor</v>
          </cell>
        </row>
        <row r="633">
          <cell r="A633" t="str">
            <v>Monitor</v>
          </cell>
          <cell r="B633" t="str">
            <v>ECC</v>
          </cell>
          <cell r="C633">
            <v>150000</v>
          </cell>
          <cell r="D633">
            <v>100952</v>
          </cell>
          <cell r="E633" t="str">
            <v>ECM5</v>
          </cell>
          <cell r="F633">
            <v>16700061</v>
          </cell>
          <cell r="G633" t="str">
            <v>Monitor</v>
          </cell>
        </row>
        <row r="634">
          <cell r="A634" t="str">
            <v>Monitor</v>
          </cell>
          <cell r="B634" t="str">
            <v>ECC</v>
          </cell>
          <cell r="C634">
            <v>150000</v>
          </cell>
          <cell r="D634">
            <v>100952</v>
          </cell>
          <cell r="E634" t="str">
            <v>ECM5</v>
          </cell>
          <cell r="F634">
            <v>16700062</v>
          </cell>
          <cell r="G634" t="str">
            <v>Monitor</v>
          </cell>
        </row>
        <row r="635">
          <cell r="A635" t="str">
            <v>Monitor</v>
          </cell>
          <cell r="B635" t="str">
            <v>ECC</v>
          </cell>
          <cell r="C635">
            <v>150000</v>
          </cell>
          <cell r="D635">
            <v>100952</v>
          </cell>
          <cell r="E635" t="str">
            <v>ECM5</v>
          </cell>
          <cell r="F635">
            <v>16700063</v>
          </cell>
          <cell r="G635" t="str">
            <v>Monitor</v>
          </cell>
        </row>
        <row r="636">
          <cell r="A636" t="str">
            <v>Monitor</v>
          </cell>
          <cell r="B636" t="str">
            <v>ECC</v>
          </cell>
          <cell r="C636">
            <v>150000</v>
          </cell>
          <cell r="D636">
            <v>100952</v>
          </cell>
          <cell r="E636" t="str">
            <v>ECM5</v>
          </cell>
          <cell r="F636">
            <v>16700064</v>
          </cell>
          <cell r="G636" t="str">
            <v>Monitor</v>
          </cell>
        </row>
        <row r="637">
          <cell r="A637" t="str">
            <v>Monitor</v>
          </cell>
          <cell r="B637" t="str">
            <v>ECC</v>
          </cell>
          <cell r="C637">
            <v>200000</v>
          </cell>
          <cell r="D637">
            <v>134602</v>
          </cell>
          <cell r="E637" t="str">
            <v>ECM5</v>
          </cell>
          <cell r="F637">
            <v>16700065</v>
          </cell>
          <cell r="G637" t="str">
            <v>Monitor</v>
          </cell>
        </row>
        <row r="638">
          <cell r="A638" t="str">
            <v>Monitor</v>
          </cell>
          <cell r="B638" t="str">
            <v>ECC</v>
          </cell>
          <cell r="C638">
            <v>200000</v>
          </cell>
          <cell r="D638">
            <v>134602</v>
          </cell>
          <cell r="E638" t="str">
            <v>ECM5</v>
          </cell>
          <cell r="F638">
            <v>16700066</v>
          </cell>
          <cell r="G638" t="str">
            <v>Monitor</v>
          </cell>
        </row>
        <row r="639">
          <cell r="A639" t="str">
            <v>Monitor</v>
          </cell>
          <cell r="B639" t="str">
            <v>ECC</v>
          </cell>
          <cell r="C639">
            <v>200000</v>
          </cell>
          <cell r="D639">
            <v>134602</v>
          </cell>
          <cell r="E639" t="str">
            <v>ECM5</v>
          </cell>
          <cell r="F639">
            <v>16700067</v>
          </cell>
          <cell r="G639" t="str">
            <v>Monitor</v>
          </cell>
        </row>
        <row r="640">
          <cell r="A640" t="str">
            <v>Monitor</v>
          </cell>
          <cell r="B640" t="str">
            <v>ECC</v>
          </cell>
          <cell r="C640">
            <v>200000</v>
          </cell>
          <cell r="D640">
            <v>134602</v>
          </cell>
          <cell r="E640" t="str">
            <v>ECM5</v>
          </cell>
          <cell r="F640">
            <v>16700068</v>
          </cell>
          <cell r="G640" t="str">
            <v>Monitor</v>
          </cell>
        </row>
        <row r="641">
          <cell r="A641" t="str">
            <v>Monitor</v>
          </cell>
          <cell r="B641" t="str">
            <v>ECC</v>
          </cell>
          <cell r="C641">
            <v>200000</v>
          </cell>
          <cell r="D641">
            <v>134602</v>
          </cell>
          <cell r="E641" t="str">
            <v>ECM5</v>
          </cell>
          <cell r="F641">
            <v>16700069</v>
          </cell>
          <cell r="G641" t="str">
            <v>Monitor</v>
          </cell>
        </row>
        <row r="642">
          <cell r="A642" t="str">
            <v>Monitor</v>
          </cell>
          <cell r="B642" t="str">
            <v>ECC</v>
          </cell>
          <cell r="C642">
            <v>200000</v>
          </cell>
          <cell r="D642">
            <v>134602</v>
          </cell>
          <cell r="E642" t="str">
            <v>ECM5</v>
          </cell>
          <cell r="F642">
            <v>16700070</v>
          </cell>
          <cell r="G642" t="str">
            <v>Monitor</v>
          </cell>
        </row>
        <row r="643">
          <cell r="A643" t="str">
            <v>Monitor</v>
          </cell>
          <cell r="B643" t="str">
            <v>ECC</v>
          </cell>
          <cell r="C643">
            <v>200000</v>
          </cell>
          <cell r="D643">
            <v>134602</v>
          </cell>
          <cell r="E643" t="str">
            <v>ECM5</v>
          </cell>
          <cell r="F643">
            <v>16700071</v>
          </cell>
          <cell r="G643" t="str">
            <v>Monitor</v>
          </cell>
        </row>
        <row r="644">
          <cell r="A644" t="str">
            <v>Monitor</v>
          </cell>
          <cell r="B644" t="str">
            <v>ECC</v>
          </cell>
          <cell r="C644">
            <v>200000</v>
          </cell>
          <cell r="D644">
            <v>134602</v>
          </cell>
          <cell r="E644" t="str">
            <v>ECM5</v>
          </cell>
          <cell r="F644">
            <v>16700072</v>
          </cell>
          <cell r="G644" t="str">
            <v>Monitor</v>
          </cell>
        </row>
        <row r="645">
          <cell r="A645" t="str">
            <v>Monitor Compaq 140(DPD)</v>
          </cell>
          <cell r="B645" t="str">
            <v>ECC</v>
          </cell>
          <cell r="C645">
            <v>150000</v>
          </cell>
          <cell r="D645">
            <v>100952</v>
          </cell>
          <cell r="E645" t="str">
            <v>ECM5</v>
          </cell>
          <cell r="F645">
            <v>16700073</v>
          </cell>
          <cell r="G645" t="str">
            <v>Monitor Compaq 140(DPD)</v>
          </cell>
        </row>
        <row r="646">
          <cell r="A646" t="str">
            <v>Monitor Compaq 140(DPD)</v>
          </cell>
          <cell r="B646" t="str">
            <v>ECC</v>
          </cell>
          <cell r="C646">
            <v>150000</v>
          </cell>
          <cell r="D646">
            <v>100952</v>
          </cell>
          <cell r="E646" t="str">
            <v>ECM5</v>
          </cell>
          <cell r="F646">
            <v>16700074</v>
          </cell>
          <cell r="G646" t="str">
            <v>Monitor Compaq 140(DPD)</v>
          </cell>
        </row>
        <row r="647">
          <cell r="A647" t="str">
            <v>Monitor Compaq V-50(DPD)</v>
          </cell>
          <cell r="B647" t="str">
            <v>ECC</v>
          </cell>
          <cell r="C647">
            <v>150000</v>
          </cell>
          <cell r="D647">
            <v>100952</v>
          </cell>
          <cell r="E647" t="str">
            <v>ECM5</v>
          </cell>
          <cell r="F647">
            <v>16700075</v>
          </cell>
          <cell r="G647" t="str">
            <v>Monitor Compaq V-50(DPD)</v>
          </cell>
        </row>
        <row r="648">
          <cell r="A648" t="str">
            <v>Monitor Hewlet Packard m-500(DPD)</v>
          </cell>
          <cell r="B648" t="str">
            <v>ECC</v>
          </cell>
          <cell r="C648">
            <v>150000</v>
          </cell>
          <cell r="D648">
            <v>100952</v>
          </cell>
          <cell r="E648" t="str">
            <v>ECM5</v>
          </cell>
          <cell r="F648">
            <v>16700076</v>
          </cell>
          <cell r="G648" t="str">
            <v>Monitor Hewlet Packard m-500(DPD)</v>
          </cell>
        </row>
        <row r="649">
          <cell r="A649" t="str">
            <v>Monitor Hewlet Packard m-500(DPD)</v>
          </cell>
          <cell r="B649" t="str">
            <v>ECC</v>
          </cell>
          <cell r="C649">
            <v>150000</v>
          </cell>
          <cell r="D649">
            <v>100952</v>
          </cell>
          <cell r="E649" t="str">
            <v>ECM5</v>
          </cell>
          <cell r="F649">
            <v>16700077</v>
          </cell>
          <cell r="G649" t="str">
            <v>Monitor Hewlet Packard m-500(DPD)</v>
          </cell>
        </row>
        <row r="650">
          <cell r="A650" t="str">
            <v>Monitor Hewlet Packard m-500(DPD)</v>
          </cell>
          <cell r="B650" t="str">
            <v>ECC</v>
          </cell>
          <cell r="C650">
            <v>150000</v>
          </cell>
          <cell r="D650">
            <v>100952</v>
          </cell>
          <cell r="E650" t="str">
            <v>ECM5</v>
          </cell>
          <cell r="F650">
            <v>16700078</v>
          </cell>
          <cell r="G650" t="str">
            <v>Monitor Hewlet Packard m-500(DPD)</v>
          </cell>
        </row>
        <row r="651">
          <cell r="A651" t="str">
            <v>Monitor Hewlet Packard m-500(DPD)</v>
          </cell>
          <cell r="B651" t="str">
            <v>ECC</v>
          </cell>
          <cell r="C651">
            <v>15000</v>
          </cell>
          <cell r="D651">
            <v>10095</v>
          </cell>
          <cell r="E651" t="str">
            <v>ECM5</v>
          </cell>
          <cell r="F651">
            <v>16700079</v>
          </cell>
          <cell r="G651" t="str">
            <v>Monitor Hewlet Packard m-500(DPD)</v>
          </cell>
        </row>
        <row r="652">
          <cell r="A652" t="str">
            <v>Monitor IBM G-42(DPD)</v>
          </cell>
          <cell r="B652" t="str">
            <v>ECC</v>
          </cell>
          <cell r="C652">
            <v>150000</v>
          </cell>
          <cell r="D652">
            <v>100952</v>
          </cell>
          <cell r="E652" t="str">
            <v>ECM5</v>
          </cell>
          <cell r="F652">
            <v>16700080</v>
          </cell>
          <cell r="G652" t="str">
            <v>Monitor IBM G-42(DPD)</v>
          </cell>
        </row>
        <row r="653">
          <cell r="A653" t="str">
            <v>Pind-Pad</v>
          </cell>
          <cell r="B653" t="str">
            <v>ECC</v>
          </cell>
          <cell r="C653">
            <v>30000</v>
          </cell>
          <cell r="D653">
            <v>20185</v>
          </cell>
          <cell r="E653" t="str">
            <v>ECM5</v>
          </cell>
          <cell r="F653">
            <v>16700081</v>
          </cell>
          <cell r="G653" t="str">
            <v>Pind-Pad</v>
          </cell>
        </row>
        <row r="654">
          <cell r="A654" t="str">
            <v>Pind-Pad</v>
          </cell>
          <cell r="B654" t="str">
            <v>ECC</v>
          </cell>
          <cell r="C654">
            <v>30000</v>
          </cell>
          <cell r="D654">
            <v>20185</v>
          </cell>
          <cell r="E654" t="str">
            <v>ECM5</v>
          </cell>
          <cell r="F654">
            <v>16700082</v>
          </cell>
          <cell r="G654" t="str">
            <v>Pind-Pad</v>
          </cell>
        </row>
        <row r="655">
          <cell r="A655" t="str">
            <v>Pind-Pad</v>
          </cell>
          <cell r="B655" t="str">
            <v>ECC</v>
          </cell>
          <cell r="C655">
            <v>30000</v>
          </cell>
          <cell r="D655">
            <v>20185</v>
          </cell>
          <cell r="E655" t="str">
            <v>ECM5</v>
          </cell>
          <cell r="F655">
            <v>16700083</v>
          </cell>
          <cell r="G655" t="str">
            <v>Pind-Pad</v>
          </cell>
        </row>
        <row r="656">
          <cell r="A656" t="str">
            <v>Pind-Pad</v>
          </cell>
          <cell r="B656" t="str">
            <v>ECC</v>
          </cell>
          <cell r="C656">
            <v>30000</v>
          </cell>
          <cell r="D656">
            <v>20185</v>
          </cell>
          <cell r="E656" t="str">
            <v>ECM5</v>
          </cell>
          <cell r="F656">
            <v>16700084</v>
          </cell>
          <cell r="G656" t="str">
            <v>Pind-Pad</v>
          </cell>
        </row>
        <row r="657">
          <cell r="A657" t="str">
            <v>Pind-Pad</v>
          </cell>
          <cell r="B657" t="str">
            <v>ECC</v>
          </cell>
          <cell r="C657">
            <v>30000</v>
          </cell>
          <cell r="D657">
            <v>20185</v>
          </cell>
          <cell r="E657" t="str">
            <v>ECM5</v>
          </cell>
          <cell r="F657">
            <v>16700085</v>
          </cell>
          <cell r="G657" t="str">
            <v>Pind-Pad</v>
          </cell>
        </row>
        <row r="658">
          <cell r="A658" t="str">
            <v>Pind-Pad</v>
          </cell>
          <cell r="B658" t="str">
            <v>ECC</v>
          </cell>
          <cell r="C658">
            <v>30000</v>
          </cell>
          <cell r="D658">
            <v>20185</v>
          </cell>
          <cell r="E658" t="str">
            <v>ECM5</v>
          </cell>
          <cell r="F658">
            <v>16700086</v>
          </cell>
          <cell r="G658" t="str">
            <v>Pind-Pad</v>
          </cell>
        </row>
        <row r="659">
          <cell r="A659" t="str">
            <v>Servidor</v>
          </cell>
          <cell r="B659" t="str">
            <v>ECC</v>
          </cell>
          <cell r="C659">
            <v>1000000</v>
          </cell>
          <cell r="D659">
            <v>673002</v>
          </cell>
          <cell r="E659" t="str">
            <v>ECM5</v>
          </cell>
          <cell r="F659">
            <v>16700087</v>
          </cell>
          <cell r="G659" t="str">
            <v>Servidor</v>
          </cell>
        </row>
        <row r="660">
          <cell r="A660" t="str">
            <v>Servidor IBM Netfinity-5000 (DPD)</v>
          </cell>
          <cell r="B660" t="str">
            <v>ECC</v>
          </cell>
          <cell r="C660">
            <v>2000000</v>
          </cell>
          <cell r="D660">
            <v>1345987</v>
          </cell>
          <cell r="E660" t="str">
            <v>ECM5</v>
          </cell>
          <cell r="F660">
            <v>16700088</v>
          </cell>
          <cell r="G660" t="str">
            <v>Servidor IBM Netfinity-5000 (DPD)</v>
          </cell>
        </row>
        <row r="661">
          <cell r="A661" t="str">
            <v>UPS</v>
          </cell>
          <cell r="B661" t="str">
            <v>ECC</v>
          </cell>
          <cell r="C661">
            <v>1000000</v>
          </cell>
          <cell r="D661">
            <v>673002</v>
          </cell>
          <cell r="E661" t="str">
            <v>ECM5</v>
          </cell>
          <cell r="F661">
            <v>16700089</v>
          </cell>
          <cell r="G661" t="str">
            <v>UPS</v>
          </cell>
        </row>
        <row r="662">
          <cell r="A662" t="str">
            <v>UPS</v>
          </cell>
          <cell r="B662" t="str">
            <v>ECC</v>
          </cell>
          <cell r="C662">
            <v>1000000</v>
          </cell>
          <cell r="D662">
            <v>673002</v>
          </cell>
          <cell r="E662" t="str">
            <v>ECM5</v>
          </cell>
          <cell r="F662">
            <v>16700090</v>
          </cell>
          <cell r="G662" t="str">
            <v>UPS</v>
          </cell>
        </row>
        <row r="663">
          <cell r="A663" t="str">
            <v>UPS</v>
          </cell>
          <cell r="B663" t="str">
            <v>ECC</v>
          </cell>
          <cell r="C663">
            <v>1000000</v>
          </cell>
          <cell r="D663">
            <v>673002</v>
          </cell>
          <cell r="E663" t="str">
            <v>ECM5</v>
          </cell>
          <cell r="F663">
            <v>16700091</v>
          </cell>
          <cell r="G663" t="str">
            <v>UPS</v>
          </cell>
        </row>
        <row r="664">
          <cell r="A664" t="str">
            <v>UPS</v>
          </cell>
          <cell r="B664" t="str">
            <v>ECC</v>
          </cell>
          <cell r="C664">
            <v>1000000</v>
          </cell>
          <cell r="D664">
            <v>673002</v>
          </cell>
          <cell r="E664" t="str">
            <v>ECM5</v>
          </cell>
          <cell r="F664">
            <v>16700092</v>
          </cell>
          <cell r="G664" t="str">
            <v>UPS</v>
          </cell>
        </row>
        <row r="665">
          <cell r="A665" t="str">
            <v>UPS</v>
          </cell>
          <cell r="B665" t="str">
            <v>ECC</v>
          </cell>
          <cell r="C665">
            <v>1000000</v>
          </cell>
          <cell r="D665">
            <v>673002</v>
          </cell>
          <cell r="E665" t="str">
            <v>ECM5</v>
          </cell>
          <cell r="F665">
            <v>16700093</v>
          </cell>
          <cell r="G665" t="str">
            <v>UPS</v>
          </cell>
        </row>
        <row r="666">
          <cell r="A666" t="str">
            <v>UPS MGE UPS Systeem</v>
          </cell>
          <cell r="B666" t="str">
            <v>ECC</v>
          </cell>
          <cell r="C666">
            <v>800000</v>
          </cell>
          <cell r="D666">
            <v>538392</v>
          </cell>
          <cell r="E666" t="str">
            <v>ECM5</v>
          </cell>
          <cell r="F666">
            <v>16700094</v>
          </cell>
          <cell r="G666" t="str">
            <v>UPS MGE UPS Systeem</v>
          </cell>
        </row>
        <row r="667">
          <cell r="A667" t="str">
            <v>HUB</v>
          </cell>
          <cell r="B667" t="str">
            <v>ECC</v>
          </cell>
          <cell r="C667">
            <v>300000</v>
          </cell>
          <cell r="D667">
            <v>201899</v>
          </cell>
          <cell r="E667" t="str">
            <v>ECM5</v>
          </cell>
          <cell r="F667">
            <v>16700095</v>
          </cell>
          <cell r="G667" t="str">
            <v>HUB</v>
          </cell>
        </row>
        <row r="668">
          <cell r="A668" t="str">
            <v>HUB</v>
          </cell>
          <cell r="B668" t="str">
            <v>ECC</v>
          </cell>
          <cell r="C668">
            <v>300000</v>
          </cell>
          <cell r="D668">
            <v>201899</v>
          </cell>
          <cell r="E668" t="str">
            <v>ECM5</v>
          </cell>
          <cell r="F668">
            <v>16700096</v>
          </cell>
          <cell r="G668" t="str">
            <v>HUB</v>
          </cell>
        </row>
        <row r="669">
          <cell r="A669" t="str">
            <v>Ipaq Pocket PC</v>
          </cell>
          <cell r="B669" t="str">
            <v>ECC</v>
          </cell>
          <cell r="C669">
            <v>1181612</v>
          </cell>
          <cell r="D669">
            <v>732091</v>
          </cell>
          <cell r="E669" t="str">
            <v>ECM5</v>
          </cell>
          <cell r="F669">
            <v>16700097</v>
          </cell>
          <cell r="G669" t="str">
            <v>Ipaq Pocket PC</v>
          </cell>
        </row>
        <row r="670">
          <cell r="A670" t="str">
            <v>Memoria de 64MB para Toshiba Satelite 2540 CDS</v>
          </cell>
          <cell r="B670" t="str">
            <v>ECC</v>
          </cell>
          <cell r="C670">
            <v>136836</v>
          </cell>
          <cell r="D670">
            <v>84781</v>
          </cell>
          <cell r="E670" t="str">
            <v>ECM5</v>
          </cell>
          <cell r="F670">
            <v>16700098</v>
          </cell>
          <cell r="G670" t="str">
            <v>Memoria de 64MB para Toshiba Satelite 2540 CDS</v>
          </cell>
        </row>
        <row r="671">
          <cell r="A671" t="str">
            <v>UPS Tripplite Smart DataCenter 5000 VA (S/N: 00147-50001,00149-50077)</v>
          </cell>
          <cell r="B671" t="str">
            <v>ECC</v>
          </cell>
          <cell r="C671">
            <v>12078723</v>
          </cell>
          <cell r="D671">
            <v>7076583</v>
          </cell>
          <cell r="E671" t="str">
            <v>ECM5</v>
          </cell>
          <cell r="F671">
            <v>16700099</v>
          </cell>
          <cell r="G671" t="str">
            <v>UPS Tripplite Smart DataCenter 5000 VA (S/N: 00147-50001,00149-50077)</v>
          </cell>
        </row>
        <row r="672">
          <cell r="A672" t="str">
            <v>UPS Tripplite Smart DataCenter 5000 VA (S/N: 00147-50001,00149-50077)</v>
          </cell>
          <cell r="B672" t="str">
            <v>ECC</v>
          </cell>
          <cell r="C672">
            <v>12078723</v>
          </cell>
          <cell r="D672">
            <v>7076583</v>
          </cell>
          <cell r="E672" t="str">
            <v>ECM5</v>
          </cell>
          <cell r="F672">
            <v>16700100</v>
          </cell>
          <cell r="G672" t="str">
            <v>UPS Tripplite Smart DataCenter 5000 VA (S/N: 00147-50001,00149-50077)</v>
          </cell>
        </row>
        <row r="673">
          <cell r="A673" t="str">
            <v>Disco duro compaq 4.3GB hot pluggable proliant 1600</v>
          </cell>
          <cell r="B673" t="str">
            <v>ECC</v>
          </cell>
          <cell r="C673">
            <v>497115</v>
          </cell>
          <cell r="D673">
            <v>282244</v>
          </cell>
          <cell r="E673" t="str">
            <v>ECM5</v>
          </cell>
          <cell r="F673">
            <v>16700101</v>
          </cell>
          <cell r="G673" t="str">
            <v>Disco duro compaq 4.3GB hot pluggable proliant 1600</v>
          </cell>
        </row>
        <row r="674">
          <cell r="A674" t="str">
            <v>DIMM memoria 256MB proliant 1600</v>
          </cell>
          <cell r="B674" t="str">
            <v>ECC</v>
          </cell>
          <cell r="C674">
            <v>1077082</v>
          </cell>
          <cell r="D674">
            <v>611554</v>
          </cell>
          <cell r="E674" t="str">
            <v>ECM5</v>
          </cell>
          <cell r="F674">
            <v>16700102</v>
          </cell>
          <cell r="G674" t="str">
            <v>DIMM memoria 256MB proliant 1600</v>
          </cell>
          <cell r="H674">
            <v>1</v>
          </cell>
        </row>
        <row r="675">
          <cell r="A675" t="str">
            <v>Impresora Epson FX  1180 Plus(S/N: ozuy033012)</v>
          </cell>
          <cell r="B675" t="str">
            <v>ECC</v>
          </cell>
          <cell r="C675">
            <v>1767244</v>
          </cell>
          <cell r="D675">
            <v>1015813</v>
          </cell>
          <cell r="E675" t="str">
            <v>ECM5</v>
          </cell>
          <cell r="F675">
            <v>16700103</v>
          </cell>
          <cell r="G675" t="str">
            <v>Impresora Epson FX  1180 Plus(S/N: ozuy033012)</v>
          </cell>
        </row>
        <row r="676">
          <cell r="A676" t="str">
            <v>Teléfono celular  Samsung Azul</v>
          </cell>
          <cell r="B676" t="str">
            <v>ECC</v>
          </cell>
          <cell r="C676">
            <v>226200</v>
          </cell>
          <cell r="D676">
            <v>87460</v>
          </cell>
          <cell r="E676" t="str">
            <v>EDC5</v>
          </cell>
          <cell r="F676">
            <v>16700104</v>
          </cell>
          <cell r="G676" t="str">
            <v>Teléfono celular  Samsung Azul</v>
          </cell>
        </row>
        <row r="677">
          <cell r="A677" t="str">
            <v>Tel celular Nokia1220</v>
          </cell>
          <cell r="B677" t="str">
            <v>ECC</v>
          </cell>
          <cell r="C677">
            <v>89000</v>
          </cell>
          <cell r="D677">
            <v>34410</v>
          </cell>
          <cell r="E677" t="str">
            <v>EDC5</v>
          </cell>
          <cell r="F677">
            <v>16700105</v>
          </cell>
          <cell r="G677" t="str">
            <v>Tel celular Nokia1220</v>
          </cell>
        </row>
        <row r="678">
          <cell r="A678" t="str">
            <v>Telefonos celulares</v>
          </cell>
          <cell r="B678" t="str">
            <v>ECC</v>
          </cell>
          <cell r="C678">
            <v>87000</v>
          </cell>
          <cell r="D678">
            <v>33635</v>
          </cell>
          <cell r="E678" t="str">
            <v>EDC5</v>
          </cell>
          <cell r="F678">
            <v>16700106</v>
          </cell>
          <cell r="G678" t="str">
            <v>Telefonos celulares</v>
          </cell>
        </row>
        <row r="679">
          <cell r="A679" t="str">
            <v>Telefonos celulares</v>
          </cell>
          <cell r="B679" t="str">
            <v>ECC</v>
          </cell>
          <cell r="C679">
            <v>87000</v>
          </cell>
          <cell r="D679">
            <v>33635</v>
          </cell>
          <cell r="E679" t="str">
            <v>EDC5</v>
          </cell>
          <cell r="F679">
            <v>16700107</v>
          </cell>
          <cell r="G679" t="str">
            <v>Telefonos celulares</v>
          </cell>
        </row>
        <row r="680">
          <cell r="A680" t="str">
            <v>Telefonos celulares</v>
          </cell>
          <cell r="B680" t="str">
            <v>ECC</v>
          </cell>
          <cell r="C680">
            <v>87000</v>
          </cell>
          <cell r="D680">
            <v>33635</v>
          </cell>
          <cell r="E680" t="str">
            <v>EDC5</v>
          </cell>
          <cell r="F680">
            <v>16700108</v>
          </cell>
          <cell r="G680" t="str">
            <v>Telefonos celulares</v>
          </cell>
        </row>
        <row r="681">
          <cell r="A681" t="str">
            <v>Telefonos celulares</v>
          </cell>
          <cell r="B681" t="str">
            <v>ECC</v>
          </cell>
          <cell r="C681">
            <v>87000</v>
          </cell>
          <cell r="D681">
            <v>-180887</v>
          </cell>
          <cell r="E681" t="str">
            <v>EDC5</v>
          </cell>
          <cell r="F681">
            <v>16700109</v>
          </cell>
          <cell r="G681" t="str">
            <v>Telefonos celulares</v>
          </cell>
        </row>
        <row r="682">
          <cell r="A682" t="str">
            <v>Telefonos celulares</v>
          </cell>
          <cell r="B682" t="str">
            <v>ECC</v>
          </cell>
          <cell r="C682">
            <v>87000</v>
          </cell>
          <cell r="D682">
            <v>33635</v>
          </cell>
          <cell r="E682" t="str">
            <v>EDC5</v>
          </cell>
          <cell r="F682">
            <v>16700110</v>
          </cell>
          <cell r="G682" t="str">
            <v>Telefonos celulares</v>
          </cell>
        </row>
        <row r="683">
          <cell r="A683" t="str">
            <v>Telefonos celulares</v>
          </cell>
          <cell r="B683" t="str">
            <v>ECC</v>
          </cell>
          <cell r="C683">
            <v>87000</v>
          </cell>
          <cell r="D683">
            <v>33635</v>
          </cell>
          <cell r="E683" t="str">
            <v>EDC5</v>
          </cell>
          <cell r="F683">
            <v>16700111</v>
          </cell>
          <cell r="G683" t="str">
            <v>Telefonos celulares</v>
          </cell>
        </row>
        <row r="684">
          <cell r="A684" t="str">
            <v>Telefonos celulares</v>
          </cell>
          <cell r="B684" t="str">
            <v>ECC</v>
          </cell>
          <cell r="C684">
            <v>87000</v>
          </cell>
          <cell r="D684">
            <v>33635</v>
          </cell>
          <cell r="E684" t="str">
            <v>EDC5</v>
          </cell>
          <cell r="F684">
            <v>16700112</v>
          </cell>
          <cell r="G684" t="str">
            <v>Telefonos celulares</v>
          </cell>
        </row>
        <row r="685">
          <cell r="A685" t="str">
            <v>Telefonos celulares</v>
          </cell>
          <cell r="B685" t="str">
            <v>ECC</v>
          </cell>
          <cell r="C685">
            <v>87000</v>
          </cell>
          <cell r="D685">
            <v>33635</v>
          </cell>
          <cell r="E685" t="str">
            <v>EDC5</v>
          </cell>
          <cell r="F685">
            <v>16700113</v>
          </cell>
          <cell r="G685" t="str">
            <v>Telefonos celulares</v>
          </cell>
        </row>
        <row r="686">
          <cell r="A686" t="str">
            <v>Telefonos celulares</v>
          </cell>
          <cell r="B686" t="str">
            <v>ECC</v>
          </cell>
          <cell r="C686">
            <v>87000</v>
          </cell>
          <cell r="D686">
            <v>33635</v>
          </cell>
          <cell r="E686" t="str">
            <v>EDC5</v>
          </cell>
          <cell r="F686">
            <v>16700114</v>
          </cell>
          <cell r="G686" t="str">
            <v>Telefonos celulares</v>
          </cell>
        </row>
        <row r="687">
          <cell r="A687" t="str">
            <v>Telefonos celulares</v>
          </cell>
          <cell r="B687" t="str">
            <v>ECC</v>
          </cell>
          <cell r="C687">
            <v>87000</v>
          </cell>
          <cell r="D687">
            <v>33635</v>
          </cell>
          <cell r="E687" t="str">
            <v>EDC5</v>
          </cell>
          <cell r="F687">
            <v>16700115</v>
          </cell>
          <cell r="G687" t="str">
            <v>Telefonos celulares</v>
          </cell>
        </row>
        <row r="688">
          <cell r="A688" t="str">
            <v xml:space="preserve">Teléfono  </v>
          </cell>
          <cell r="B688" t="str">
            <v>ECC</v>
          </cell>
          <cell r="C688">
            <v>20000</v>
          </cell>
          <cell r="D688">
            <v>20103</v>
          </cell>
          <cell r="E688" t="str">
            <v>EDC5</v>
          </cell>
          <cell r="F688">
            <v>16700116</v>
          </cell>
          <cell r="G688" t="str">
            <v xml:space="preserve">Teléfono  </v>
          </cell>
        </row>
        <row r="689">
          <cell r="A689" t="str">
            <v xml:space="preserve">Teléfono  </v>
          </cell>
          <cell r="B689" t="str">
            <v>ECC</v>
          </cell>
          <cell r="C689">
            <v>20000</v>
          </cell>
          <cell r="D689">
            <v>20103</v>
          </cell>
          <cell r="E689" t="str">
            <v>EDC5</v>
          </cell>
          <cell r="F689">
            <v>16700117</v>
          </cell>
          <cell r="G689" t="str">
            <v xml:space="preserve">Teléfono  </v>
          </cell>
        </row>
        <row r="690">
          <cell r="A690" t="str">
            <v xml:space="preserve">Teléfono  </v>
          </cell>
          <cell r="B690" t="str">
            <v>ECC</v>
          </cell>
          <cell r="C690">
            <v>20000</v>
          </cell>
          <cell r="D690">
            <v>20103</v>
          </cell>
          <cell r="E690" t="str">
            <v>EDC5</v>
          </cell>
          <cell r="F690">
            <v>16700118</v>
          </cell>
          <cell r="G690" t="str">
            <v xml:space="preserve">Teléfono  </v>
          </cell>
        </row>
        <row r="691">
          <cell r="A691" t="str">
            <v xml:space="preserve">Teléfono  </v>
          </cell>
          <cell r="B691" t="str">
            <v>ECC</v>
          </cell>
          <cell r="C691">
            <v>20000</v>
          </cell>
          <cell r="D691">
            <v>20103</v>
          </cell>
          <cell r="E691" t="str">
            <v>EDC5</v>
          </cell>
          <cell r="F691">
            <v>16700119</v>
          </cell>
          <cell r="G691" t="str">
            <v xml:space="preserve">Teléfono  </v>
          </cell>
        </row>
        <row r="692">
          <cell r="A692" t="str">
            <v xml:space="preserve">Teléfono  </v>
          </cell>
          <cell r="B692" t="str">
            <v>ECC</v>
          </cell>
          <cell r="C692">
            <v>20000</v>
          </cell>
          <cell r="D692">
            <v>20103</v>
          </cell>
          <cell r="E692" t="str">
            <v>EDC5</v>
          </cell>
          <cell r="F692">
            <v>16700120</v>
          </cell>
          <cell r="G692" t="str">
            <v xml:space="preserve">Teléfono  </v>
          </cell>
        </row>
        <row r="693">
          <cell r="A693" t="str">
            <v xml:space="preserve">Teléfono  </v>
          </cell>
          <cell r="B693" t="str">
            <v>ECC</v>
          </cell>
          <cell r="C693">
            <v>20000</v>
          </cell>
          <cell r="D693">
            <v>20103</v>
          </cell>
          <cell r="E693" t="str">
            <v>EDC5</v>
          </cell>
          <cell r="F693">
            <v>16700121</v>
          </cell>
          <cell r="G693" t="str">
            <v xml:space="preserve">Teléfono  </v>
          </cell>
        </row>
        <row r="694">
          <cell r="A694" t="str">
            <v xml:space="preserve">Teléfono  </v>
          </cell>
          <cell r="B694" t="str">
            <v>ECC</v>
          </cell>
          <cell r="C694">
            <v>20000</v>
          </cell>
          <cell r="D694">
            <v>20103</v>
          </cell>
          <cell r="E694" t="str">
            <v>EDC5</v>
          </cell>
          <cell r="F694">
            <v>16700122</v>
          </cell>
          <cell r="G694" t="str">
            <v xml:space="preserve">Teléfono  </v>
          </cell>
        </row>
        <row r="695">
          <cell r="A695" t="str">
            <v xml:space="preserve">Teléfono  </v>
          </cell>
          <cell r="B695" t="str">
            <v>ECC</v>
          </cell>
          <cell r="C695">
            <v>20000</v>
          </cell>
          <cell r="D695">
            <v>20103</v>
          </cell>
          <cell r="E695" t="str">
            <v>EDC5</v>
          </cell>
          <cell r="F695">
            <v>16700123</v>
          </cell>
          <cell r="G695" t="str">
            <v xml:space="preserve">Teléfono  </v>
          </cell>
        </row>
        <row r="696">
          <cell r="A696" t="str">
            <v xml:space="preserve">Teléfono  </v>
          </cell>
          <cell r="B696" t="str">
            <v>ECC</v>
          </cell>
          <cell r="C696">
            <v>20000</v>
          </cell>
          <cell r="D696">
            <v>20103</v>
          </cell>
          <cell r="E696" t="str">
            <v>EDC5</v>
          </cell>
          <cell r="F696">
            <v>16700124</v>
          </cell>
          <cell r="G696" t="str">
            <v xml:space="preserve">Teléfono  </v>
          </cell>
        </row>
        <row r="697">
          <cell r="A697" t="str">
            <v xml:space="preserve">Teléfono  </v>
          </cell>
          <cell r="B697" t="str">
            <v>ECC</v>
          </cell>
          <cell r="C697">
            <v>20000</v>
          </cell>
          <cell r="D697">
            <v>20103</v>
          </cell>
          <cell r="E697" t="str">
            <v>EDC5</v>
          </cell>
          <cell r="F697">
            <v>16700125</v>
          </cell>
          <cell r="G697" t="str">
            <v xml:space="preserve">Teléfono  </v>
          </cell>
        </row>
        <row r="698">
          <cell r="A698" t="str">
            <v xml:space="preserve">Teléfono  </v>
          </cell>
          <cell r="B698" t="str">
            <v>ECC</v>
          </cell>
          <cell r="C698">
            <v>20000</v>
          </cell>
          <cell r="D698">
            <v>20103</v>
          </cell>
          <cell r="E698" t="str">
            <v>EDC5</v>
          </cell>
          <cell r="F698">
            <v>16700126</v>
          </cell>
          <cell r="G698" t="str">
            <v xml:space="preserve">Teléfono  </v>
          </cell>
        </row>
        <row r="699">
          <cell r="A699" t="str">
            <v xml:space="preserve">Teléfono  </v>
          </cell>
          <cell r="B699" t="str">
            <v>ECC</v>
          </cell>
          <cell r="C699">
            <v>20000</v>
          </cell>
          <cell r="D699">
            <v>20103</v>
          </cell>
          <cell r="E699" t="str">
            <v>EDC5</v>
          </cell>
          <cell r="F699">
            <v>16700127</v>
          </cell>
          <cell r="G699" t="str">
            <v xml:space="preserve">Teléfono  </v>
          </cell>
        </row>
        <row r="700">
          <cell r="A700" t="str">
            <v>Fax Panasónic</v>
          </cell>
          <cell r="B700" t="str">
            <v>ECC</v>
          </cell>
          <cell r="C700">
            <v>250000</v>
          </cell>
          <cell r="D700">
            <v>251215</v>
          </cell>
          <cell r="E700" t="str">
            <v>EDC5</v>
          </cell>
          <cell r="F700">
            <v>16700128</v>
          </cell>
          <cell r="G700" t="str">
            <v>Fax Panasónic</v>
          </cell>
        </row>
        <row r="701">
          <cell r="A701" t="str">
            <v>Fax Panasónic-Panafax UF-V-60</v>
          </cell>
          <cell r="B701" t="str">
            <v>ECC</v>
          </cell>
          <cell r="C701">
            <v>250000</v>
          </cell>
          <cell r="D701">
            <v>251215</v>
          </cell>
          <cell r="E701" t="str">
            <v>EDC5</v>
          </cell>
          <cell r="F701">
            <v>16700129</v>
          </cell>
          <cell r="G701" t="str">
            <v>Fax Panasónic-Panafax UF-V-60</v>
          </cell>
        </row>
        <row r="702">
          <cell r="A702" t="str">
            <v>Rack de comunicaciones</v>
          </cell>
          <cell r="B702" t="str">
            <v>ECC</v>
          </cell>
          <cell r="C702">
            <v>350000</v>
          </cell>
          <cell r="D702">
            <v>351697</v>
          </cell>
          <cell r="E702" t="str">
            <v>EDC5</v>
          </cell>
          <cell r="F702">
            <v>16700131</v>
          </cell>
          <cell r="G702" t="str">
            <v>Rack de comunicaciones</v>
          </cell>
        </row>
        <row r="703">
          <cell r="A703" t="str">
            <v>Router</v>
          </cell>
          <cell r="B703" t="str">
            <v>ECC</v>
          </cell>
          <cell r="C703">
            <v>400000</v>
          </cell>
          <cell r="D703">
            <v>401934</v>
          </cell>
          <cell r="E703" t="str">
            <v>EDC5</v>
          </cell>
          <cell r="F703">
            <v>16700132</v>
          </cell>
          <cell r="G703" t="str">
            <v>Router</v>
          </cell>
        </row>
        <row r="704">
          <cell r="A704" t="str">
            <v>Telefono General Electric Digital Ref:29254GE2-A</v>
          </cell>
          <cell r="B704" t="str">
            <v>ECC</v>
          </cell>
          <cell r="C704">
            <v>44000</v>
          </cell>
          <cell r="D704">
            <v>42279</v>
          </cell>
          <cell r="E704" t="str">
            <v>EDC5</v>
          </cell>
          <cell r="F704">
            <v>16700133</v>
          </cell>
          <cell r="G704" t="str">
            <v>Telefono General Electric Digital Ref:29254GE2-A</v>
          </cell>
        </row>
        <row r="705">
          <cell r="A705" t="str">
            <v>Telefono General Electric Digital Ref:29254GE2-A</v>
          </cell>
          <cell r="B705" t="str">
            <v>ECC</v>
          </cell>
          <cell r="C705">
            <v>44000</v>
          </cell>
          <cell r="D705">
            <v>42279</v>
          </cell>
          <cell r="E705" t="str">
            <v>EDC5</v>
          </cell>
          <cell r="F705">
            <v>16700134</v>
          </cell>
          <cell r="G705" t="str">
            <v>Telefono General Electric Digital Ref:29254GE2-A</v>
          </cell>
        </row>
        <row r="706">
          <cell r="A706" t="str">
            <v>Housing Chasis (incluye ventilador y fuente)</v>
          </cell>
          <cell r="B706" t="str">
            <v>ECC</v>
          </cell>
          <cell r="C706">
            <v>2953576</v>
          </cell>
          <cell r="D706">
            <v>2134495</v>
          </cell>
          <cell r="E706" t="str">
            <v>EDC5</v>
          </cell>
          <cell r="F706">
            <v>16700135</v>
          </cell>
          <cell r="G706" t="str">
            <v>Housing Chasis (incluye ventilador y fuente)</v>
          </cell>
        </row>
        <row r="707">
          <cell r="A707" t="str">
            <v>Radio PRO 3100 VHF 25vatios</v>
          </cell>
          <cell r="B707" t="str">
            <v>ECC</v>
          </cell>
          <cell r="C707">
            <v>1244446</v>
          </cell>
          <cell r="D707">
            <v>899341</v>
          </cell>
          <cell r="E707" t="str">
            <v>EDC5</v>
          </cell>
          <cell r="F707">
            <v>16700136</v>
          </cell>
          <cell r="G707" t="str">
            <v>Radio PRO 3100 VHF 25vatios</v>
          </cell>
        </row>
        <row r="708">
          <cell r="A708" t="str">
            <v>Radio PRO 3100 VHF 25vatios</v>
          </cell>
          <cell r="B708" t="str">
            <v>ECC</v>
          </cell>
          <cell r="C708">
            <v>1244446</v>
          </cell>
          <cell r="D708">
            <v>899341</v>
          </cell>
          <cell r="E708" t="str">
            <v>EDC5</v>
          </cell>
          <cell r="F708">
            <v>16700137</v>
          </cell>
          <cell r="G708" t="str">
            <v>Radio PRO 3100 VHF 25vatios</v>
          </cell>
        </row>
        <row r="709">
          <cell r="A709" t="str">
            <v>Antena 4 dipolos</v>
          </cell>
          <cell r="B709" t="str">
            <v>ECC</v>
          </cell>
          <cell r="C709">
            <v>972711</v>
          </cell>
          <cell r="D709">
            <v>702953</v>
          </cell>
          <cell r="E709" t="str">
            <v>EDC5</v>
          </cell>
          <cell r="F709">
            <v>16700138</v>
          </cell>
          <cell r="G709" t="str">
            <v>Antena 4 dipolos</v>
          </cell>
        </row>
        <row r="710">
          <cell r="A710" t="str">
            <v>Duplexer marca wacom de cuatro cavidades</v>
          </cell>
          <cell r="B710" t="str">
            <v>ECC</v>
          </cell>
          <cell r="C710">
            <v>2685785</v>
          </cell>
          <cell r="D710">
            <v>1940970</v>
          </cell>
          <cell r="E710" t="str">
            <v>EDC5</v>
          </cell>
          <cell r="F710">
            <v>16700139</v>
          </cell>
          <cell r="G710" t="str">
            <v>Duplexer marca wacom de cuatro cavidades</v>
          </cell>
        </row>
        <row r="711">
          <cell r="A711" t="str">
            <v xml:space="preserve">Controlador de Grupos i20R </v>
          </cell>
          <cell r="B711" t="str">
            <v>ECC</v>
          </cell>
          <cell r="C711">
            <v>1791837</v>
          </cell>
          <cell r="D711">
            <v>1294934</v>
          </cell>
          <cell r="E711" t="str">
            <v>EDC5</v>
          </cell>
          <cell r="F711">
            <v>16700140</v>
          </cell>
          <cell r="G711" t="str">
            <v xml:space="preserve">Controlador de Grupos i20R </v>
          </cell>
        </row>
        <row r="712">
          <cell r="A712" t="str">
            <v>Radio Motorola Pro 5150, S/N: 672TCWJ938</v>
          </cell>
          <cell r="B712" t="str">
            <v>ECC</v>
          </cell>
          <cell r="C712">
            <v>1477825</v>
          </cell>
          <cell r="D712">
            <v>1067997</v>
          </cell>
          <cell r="E712" t="str">
            <v>EDC5</v>
          </cell>
          <cell r="F712">
            <v>16700141</v>
          </cell>
          <cell r="G712" t="str">
            <v>Radio Motorola Pro 5150, S/N: 672TCWJ938</v>
          </cell>
        </row>
        <row r="713">
          <cell r="A713" t="str">
            <v>Fax Panasonic KX-FT71LA-B</v>
          </cell>
          <cell r="B713" t="str">
            <v>ECC</v>
          </cell>
          <cell r="C713">
            <v>449000</v>
          </cell>
          <cell r="D713">
            <v>324483</v>
          </cell>
          <cell r="E713" t="str">
            <v>EDC5</v>
          </cell>
          <cell r="F713">
            <v>16700142</v>
          </cell>
          <cell r="G713" t="str">
            <v>Fax Panasonic KX-FT71LA-B</v>
          </cell>
        </row>
        <row r="714">
          <cell r="A714" t="str">
            <v>Fax Panasonic KX-FT71LA-B</v>
          </cell>
          <cell r="B714" t="str">
            <v>ECC</v>
          </cell>
          <cell r="C714">
            <v>449000</v>
          </cell>
          <cell r="D714">
            <v>324483</v>
          </cell>
          <cell r="E714" t="str">
            <v>EDC5</v>
          </cell>
          <cell r="F714">
            <v>16700143</v>
          </cell>
          <cell r="G714" t="str">
            <v>Fax Panasonic KX-FT71LA-B</v>
          </cell>
        </row>
        <row r="715">
          <cell r="A715" t="str">
            <v>Pacht panel 16 puertos</v>
          </cell>
          <cell r="B715" t="str">
            <v>ECC</v>
          </cell>
          <cell r="C715">
            <v>176400</v>
          </cell>
          <cell r="D715">
            <v>127484</v>
          </cell>
          <cell r="E715" t="str">
            <v>EDC5</v>
          </cell>
          <cell r="F715">
            <v>16700144</v>
          </cell>
          <cell r="G715" t="str">
            <v>Pacht panel 16 puertos</v>
          </cell>
        </row>
        <row r="716">
          <cell r="A716" t="str">
            <v>Rack 19"45.5 FT</v>
          </cell>
          <cell r="B716" t="str">
            <v>ECC</v>
          </cell>
          <cell r="C716">
            <v>346900</v>
          </cell>
          <cell r="D716">
            <v>250694</v>
          </cell>
          <cell r="E716" t="str">
            <v>EDC5</v>
          </cell>
          <cell r="F716">
            <v>16700145</v>
          </cell>
          <cell r="G716" t="str">
            <v>Rack 19"45.5 FT</v>
          </cell>
        </row>
        <row r="717">
          <cell r="A717" t="str">
            <v>Pacht Panel 16 puertos</v>
          </cell>
          <cell r="B717" t="str">
            <v>ECC</v>
          </cell>
          <cell r="C717">
            <v>130000</v>
          </cell>
          <cell r="D717">
            <v>93950</v>
          </cell>
          <cell r="E717" t="str">
            <v>EDC5</v>
          </cell>
          <cell r="F717">
            <v>16700146</v>
          </cell>
          <cell r="G717" t="str">
            <v>Pacht panel 16 puertos</v>
          </cell>
        </row>
        <row r="718">
          <cell r="A718" t="str">
            <v>Pacht Panel 16 puertos</v>
          </cell>
          <cell r="B718" t="str">
            <v>ECC</v>
          </cell>
          <cell r="C718">
            <v>130000</v>
          </cell>
          <cell r="D718">
            <v>93950</v>
          </cell>
          <cell r="E718" t="str">
            <v>EDC5</v>
          </cell>
          <cell r="F718">
            <v>16700147</v>
          </cell>
          <cell r="G718" t="str">
            <v>Pacht panel 16 puertos</v>
          </cell>
        </row>
        <row r="719">
          <cell r="A719" t="str">
            <v>Radio Motorola PRO 5150 S/N:672TDC0098, 672TDC0104, 672TDC0102,672TDC0115,672TDC0117</v>
          </cell>
          <cell r="B719" t="str">
            <v>ECC</v>
          </cell>
          <cell r="C719">
            <v>1474702</v>
          </cell>
          <cell r="D719">
            <v>1092601</v>
          </cell>
          <cell r="E719" t="str">
            <v>EDC5</v>
          </cell>
          <cell r="F719">
            <v>16700148</v>
          </cell>
          <cell r="G719" t="str">
            <v>Radio Motorola PRO 5150 S/N:672TDC0098, 672TDC0104, 672TDC0102,672TDC0115,672TDC0117</v>
          </cell>
        </row>
        <row r="720">
          <cell r="A720" t="str">
            <v>Radio Motorola PRO 5150 S/N:672TDC0098, 672TDC0104, 672TDC0102,672TDC0115,672TDC0117</v>
          </cell>
          <cell r="B720" t="str">
            <v>ECC</v>
          </cell>
          <cell r="C720">
            <v>1474702</v>
          </cell>
          <cell r="D720">
            <v>1092601</v>
          </cell>
          <cell r="E720" t="str">
            <v>EDC5</v>
          </cell>
          <cell r="F720">
            <v>16700149</v>
          </cell>
          <cell r="G720" t="str">
            <v>Radio Motorola PRO 5150 S/N:672TDC0098, 672TDC0104, 672TDC0102,672TDC0115,672TDC0117</v>
          </cell>
        </row>
        <row r="721">
          <cell r="A721" t="str">
            <v>Radio Motorola PRO 5150 S/N:672TDC0098, 672TDC0104, 672TDC0102,672TDC0115,672TDC0117</v>
          </cell>
          <cell r="B721" t="str">
            <v>ECC</v>
          </cell>
          <cell r="C721">
            <v>1474702</v>
          </cell>
          <cell r="D721">
            <v>1092601</v>
          </cell>
          <cell r="E721" t="str">
            <v>EDC5</v>
          </cell>
          <cell r="F721">
            <v>16700150</v>
          </cell>
          <cell r="G721" t="str">
            <v>Radio Motorola PRO 5150 S/N:672TDC0098, 672TDC0104, 672TDC0102,672TDC0115,672TDC0117</v>
          </cell>
        </row>
        <row r="722">
          <cell r="A722" t="str">
            <v>Radio Motorola PRO 5150 S/N:672TDC0098, 672TDC0104, 672TDC0102,672TDC0115,672TDC0117</v>
          </cell>
          <cell r="B722" t="str">
            <v>ECC</v>
          </cell>
          <cell r="C722">
            <v>1474702</v>
          </cell>
          <cell r="D722">
            <v>1092601</v>
          </cell>
          <cell r="E722" t="str">
            <v>EDC5</v>
          </cell>
          <cell r="F722">
            <v>16700151</v>
          </cell>
          <cell r="G722" t="str">
            <v>Radio Motorola PRO 5150 S/N:672TDC0098, 672TDC0104, 672TDC0102,672TDC0115,672TDC0117</v>
          </cell>
        </row>
        <row r="723">
          <cell r="A723" t="str">
            <v>Radio Motorola PRO 5150 S/N:672TDC0098, 672TDC0104, 672TDC0102,672TDC0115,672TDC0117</v>
          </cell>
          <cell r="B723" t="str">
            <v>ECC</v>
          </cell>
          <cell r="C723">
            <v>1474702</v>
          </cell>
          <cell r="D723">
            <v>1092601</v>
          </cell>
          <cell r="E723" t="str">
            <v>EDC5</v>
          </cell>
          <cell r="F723">
            <v>16700152</v>
          </cell>
          <cell r="G723" t="str">
            <v>Radio Motorola PRO 5150 S/N:672TDC0098, 672TDC0104, 672TDC0102,672TDC0115,672TDC0117</v>
          </cell>
        </row>
        <row r="724">
          <cell r="A724" t="str">
            <v>Teléfono Celular nokia 8280</v>
          </cell>
          <cell r="B724" t="str">
            <v>ECC</v>
          </cell>
          <cell r="C724">
            <v>91622</v>
          </cell>
          <cell r="D724">
            <v>5157</v>
          </cell>
          <cell r="E724" t="str">
            <v>EDC5</v>
          </cell>
          <cell r="F724">
            <v>16700153</v>
          </cell>
          <cell r="G724" t="str">
            <v>Teléfono Celular nokia 8280</v>
          </cell>
        </row>
        <row r="725">
          <cell r="A725" t="str">
            <v>Celular Nokia 8280. ESN 07204687349</v>
          </cell>
          <cell r="B725" t="str">
            <v>ECC</v>
          </cell>
          <cell r="C725">
            <v>181502</v>
          </cell>
          <cell r="D725">
            <v>38415</v>
          </cell>
          <cell r="E725" t="str">
            <v>EDC5</v>
          </cell>
          <cell r="F725">
            <v>16700154</v>
          </cell>
          <cell r="G725" t="str">
            <v>Celular Nokia 8280. ESN 07204687349</v>
          </cell>
        </row>
        <row r="726">
          <cell r="A726" t="str">
            <v>Central Telefónica y Teléfonos.Contrato # 0099-03</v>
          </cell>
          <cell r="B726" t="str">
            <v>ECC</v>
          </cell>
          <cell r="C726">
            <v>19096825</v>
          </cell>
          <cell r="D726">
            <v>16172981</v>
          </cell>
          <cell r="E726" t="str">
            <v>EDC5</v>
          </cell>
          <cell r="F726">
            <v>16700155</v>
          </cell>
          <cell r="G726" t="str">
            <v>Central Telefónica y Teléfonos.Contrato # 0099-03</v>
          </cell>
        </row>
        <row r="727">
          <cell r="A727" t="str">
            <v xml:space="preserve">Switch 3com 4226T 24 </v>
          </cell>
          <cell r="B727" t="str">
            <v>ECC</v>
          </cell>
          <cell r="C727">
            <v>2729149</v>
          </cell>
          <cell r="D727">
            <v>1554100</v>
          </cell>
          <cell r="E727" t="str">
            <v>ECM5</v>
          </cell>
          <cell r="F727">
            <v>16700156</v>
          </cell>
          <cell r="G727" t="str">
            <v xml:space="preserve">Switch 3com 4226T 24 </v>
          </cell>
        </row>
        <row r="728">
          <cell r="A728" t="str">
            <v xml:space="preserve">Switch 3com 4226T 24 </v>
          </cell>
          <cell r="B728" t="str">
            <v>ECC</v>
          </cell>
          <cell r="C728">
            <v>2729149</v>
          </cell>
          <cell r="D728">
            <v>1554100</v>
          </cell>
          <cell r="E728" t="str">
            <v>ECM5</v>
          </cell>
          <cell r="F728">
            <v>16700157</v>
          </cell>
          <cell r="G728" t="str">
            <v xml:space="preserve">Switch 3com 4226T 24 </v>
          </cell>
        </row>
        <row r="729">
          <cell r="A729" t="str">
            <v>Unidad CD writer externo backpack</v>
          </cell>
          <cell r="B729" t="str">
            <v>ECC</v>
          </cell>
          <cell r="C729">
            <v>812349</v>
          </cell>
          <cell r="D729">
            <v>505071</v>
          </cell>
          <cell r="E729" t="str">
            <v>ECM5</v>
          </cell>
          <cell r="F729">
            <v>16700158</v>
          </cell>
          <cell r="G729" t="str">
            <v>Unidad CD writer externo backpack</v>
          </cell>
        </row>
        <row r="730">
          <cell r="A730" t="str">
            <v>Modem US robotics externo con cable</v>
          </cell>
          <cell r="B730" t="str">
            <v>ECC</v>
          </cell>
          <cell r="C730">
            <v>364085</v>
          </cell>
          <cell r="D730">
            <v>226369</v>
          </cell>
          <cell r="E730" t="str">
            <v>ECM5</v>
          </cell>
          <cell r="F730">
            <v>16700159</v>
          </cell>
          <cell r="G730" t="str">
            <v>Modem US robotics externo con cable</v>
          </cell>
        </row>
        <row r="731">
          <cell r="A731" t="str">
            <v>Unidad tape backup HP 20/40 con tarjeta adaptec y cable</v>
          </cell>
          <cell r="B731" t="str">
            <v>ECC</v>
          </cell>
          <cell r="C731">
            <v>4250390</v>
          </cell>
          <cell r="D731">
            <v>3087198</v>
          </cell>
          <cell r="E731" t="str">
            <v>ECM5</v>
          </cell>
          <cell r="F731">
            <v>16700160</v>
          </cell>
          <cell r="G731" t="str">
            <v>Unidad tape backup HP 20/40 con tarjeta adaptec y cable</v>
          </cell>
        </row>
        <row r="732">
          <cell r="A732" t="str">
            <v>Impresora EPSON LX 300</v>
          </cell>
          <cell r="B732" t="str">
            <v>ECC</v>
          </cell>
          <cell r="C732">
            <v>650000</v>
          </cell>
          <cell r="D732">
            <v>523108</v>
          </cell>
          <cell r="E732" t="str">
            <v>ECM5</v>
          </cell>
          <cell r="F732">
            <v>16700161</v>
          </cell>
          <cell r="G732" t="str">
            <v>Impresora Epson LX 300</v>
          </cell>
        </row>
        <row r="733">
          <cell r="A733" t="str">
            <v>Teléfono celular Bellsouth 1125</v>
          </cell>
          <cell r="B733" t="str">
            <v>ECC</v>
          </cell>
          <cell r="C733">
            <v>118735</v>
          </cell>
          <cell r="D733">
            <v>59749</v>
          </cell>
          <cell r="E733" t="str">
            <v>EDC5</v>
          </cell>
          <cell r="F733">
            <v>16700162</v>
          </cell>
          <cell r="G733" t="str">
            <v>Teléfono celular Bellsouth 1125</v>
          </cell>
        </row>
        <row r="734">
          <cell r="A734" t="str">
            <v>Impresora EPSON LX 300</v>
          </cell>
          <cell r="B734" t="str">
            <v>ECC</v>
          </cell>
          <cell r="C734">
            <v>720000</v>
          </cell>
          <cell r="D734">
            <v>620139</v>
          </cell>
          <cell r="E734" t="str">
            <v>ECM5</v>
          </cell>
          <cell r="F734">
            <v>16700163</v>
          </cell>
          <cell r="G734" t="str">
            <v>Impresora Epson LX 300</v>
          </cell>
        </row>
        <row r="735">
          <cell r="A735" t="str">
            <v>Portatil Toshiba A10-SP100</v>
          </cell>
          <cell r="B735" t="str">
            <v>ECC</v>
          </cell>
          <cell r="C735">
            <v>4444213</v>
          </cell>
          <cell r="D735">
            <v>3827807</v>
          </cell>
          <cell r="E735" t="str">
            <v>ECM7AC</v>
          </cell>
          <cell r="F735">
            <v>16700164</v>
          </cell>
          <cell r="G735" t="e">
            <v>#N/A</v>
          </cell>
        </row>
        <row r="736">
          <cell r="A736" t="str">
            <v>Computador HP EVO D220</v>
          </cell>
          <cell r="B736" t="str">
            <v>ECC</v>
          </cell>
          <cell r="C736">
            <v>2825360</v>
          </cell>
          <cell r="D736">
            <v>2433487</v>
          </cell>
          <cell r="E736" t="str">
            <v>ECM7AC</v>
          </cell>
          <cell r="F736">
            <v>16700165</v>
          </cell>
          <cell r="G736" t="e">
            <v>#N/A</v>
          </cell>
        </row>
        <row r="737">
          <cell r="A737" t="str">
            <v>Portatil Toshiba A40-SP151</v>
          </cell>
          <cell r="B737" t="str">
            <v>ECC</v>
          </cell>
          <cell r="C737">
            <v>5737126</v>
          </cell>
          <cell r="D737">
            <v>5091825</v>
          </cell>
          <cell r="E737" t="str">
            <v>ECM7AC</v>
          </cell>
          <cell r="F737">
            <v>16700166</v>
          </cell>
          <cell r="G737" t="e">
            <v>#N/A</v>
          </cell>
        </row>
        <row r="738">
          <cell r="A738" t="str">
            <v>Computador HP EVO D220</v>
          </cell>
          <cell r="B738" t="str">
            <v>ECC</v>
          </cell>
          <cell r="C738">
            <v>2024634</v>
          </cell>
          <cell r="D738">
            <v>1861481</v>
          </cell>
          <cell r="E738" t="str">
            <v>ECM5</v>
          </cell>
          <cell r="F738">
            <v>16700167</v>
          </cell>
          <cell r="G738" t="e">
            <v>#N/A</v>
          </cell>
        </row>
        <row r="739">
          <cell r="A739" t="str">
            <v>Impresora Laser Hp 1010</v>
          </cell>
          <cell r="B739" t="str">
            <v>ECC</v>
          </cell>
          <cell r="C739">
            <v>540000</v>
          </cell>
          <cell r="D739">
            <v>533226</v>
          </cell>
          <cell r="E739" t="str">
            <v>ECM5</v>
          </cell>
          <cell r="F739">
            <v>16700168</v>
          </cell>
          <cell r="G739" t="e">
            <v>#N/A</v>
          </cell>
        </row>
        <row r="740">
          <cell r="A740" t="str">
            <v>Motocicleta DT 125 DS serial:5</v>
          </cell>
          <cell r="B740" t="str">
            <v>ETT</v>
          </cell>
          <cell r="C740">
            <v>6547107</v>
          </cell>
          <cell r="D740">
            <v>5661186</v>
          </cell>
          <cell r="E740" t="str">
            <v>EDTR7AC</v>
          </cell>
          <cell r="F740">
            <v>16750001</v>
          </cell>
          <cell r="G740" t="str">
            <v>Motocicleta DT 125 DS serial:5</v>
          </cell>
        </row>
        <row r="741">
          <cell r="A741" t="str">
            <v>Sistema puente Grua con  Monorriel de 7mts,carro con mecanismo de traslación manual,polipasto de cadena y travesaño de carga de 2 toneladas de capacidad</v>
          </cell>
          <cell r="B741" t="str">
            <v>ETT</v>
          </cell>
          <cell r="C741">
            <v>6500000</v>
          </cell>
          <cell r="D741">
            <v>5872129</v>
          </cell>
          <cell r="E741" t="str">
            <v>EDEL7</v>
          </cell>
          <cell r="F741">
            <v>16750002</v>
          </cell>
          <cell r="G741" t="str">
            <v>Sistema puente Grua con  Monorriel de 7mts,carro con mecanismo de traslación manual,polipasto de cadena y travesaño de carga de 2 toneladas de capacidad</v>
          </cell>
        </row>
        <row r="742">
          <cell r="A742" t="str">
            <v>Garrucha 3 TN 1.5 MT</v>
          </cell>
          <cell r="B742" t="str">
            <v>ETT</v>
          </cell>
          <cell r="C742">
            <v>1070460</v>
          </cell>
          <cell r="D742">
            <v>939919</v>
          </cell>
          <cell r="E742" t="str">
            <v>EDEL7</v>
          </cell>
          <cell r="F742">
            <v>16750003</v>
          </cell>
          <cell r="G742" t="str">
            <v>Garrucha 3 TN 1.5 MT</v>
          </cell>
        </row>
        <row r="743">
          <cell r="A743" t="str">
            <v>Perfil en Acero a 36.270 6mts</v>
          </cell>
          <cell r="B743" t="str">
            <v>ETT</v>
          </cell>
          <cell r="C743">
            <v>620600</v>
          </cell>
          <cell r="D743">
            <v>551476</v>
          </cell>
          <cell r="E743" t="str">
            <v>EDEL7</v>
          </cell>
          <cell r="F743">
            <v>16750004</v>
          </cell>
          <cell r="G743" t="str">
            <v>Perfil en Acero a 36.270 6mts</v>
          </cell>
        </row>
        <row r="744">
          <cell r="A744" t="str">
            <v>Motocicleta DT 125 DS</v>
          </cell>
          <cell r="B744" t="str">
            <v>ETT</v>
          </cell>
          <cell r="C744">
            <v>7039900</v>
          </cell>
          <cell r="D744">
            <v>6825652</v>
          </cell>
          <cell r="E744" t="str">
            <v>EDTR7AC</v>
          </cell>
          <cell r="F744">
            <v>16750005</v>
          </cell>
          <cell r="G744" t="e">
            <v>#N/A</v>
          </cell>
        </row>
        <row r="745">
          <cell r="D745">
            <v>-1136800</v>
          </cell>
        </row>
        <row r="746">
          <cell r="C746">
            <v>-4399999</v>
          </cell>
        </row>
        <row r="747">
          <cell r="C747">
            <v>943782006</v>
          </cell>
          <cell r="D747">
            <v>962226331</v>
          </cell>
        </row>
        <row r="748">
          <cell r="C748">
            <v>-4400000</v>
          </cell>
          <cell r="D748">
            <v>1195802192</v>
          </cell>
        </row>
        <row r="749">
          <cell r="D749">
            <v>118852016</v>
          </cell>
        </row>
        <row r="750">
          <cell r="D750">
            <v>14548039</v>
          </cell>
        </row>
        <row r="751">
          <cell r="D751">
            <v>69684402</v>
          </cell>
        </row>
        <row r="752">
          <cell r="D752">
            <v>53641931</v>
          </cell>
        </row>
        <row r="753">
          <cell r="D753">
            <v>3394716</v>
          </cell>
        </row>
        <row r="754">
          <cell r="D754">
            <v>-12500918</v>
          </cell>
        </row>
        <row r="755">
          <cell r="D755">
            <v>948182006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1655-MAQ. Y EQUIPOS"/>
      <sheetName val="Eq. Comp"/>
      <sheetName val="Herr y Eq."/>
      <sheetName val="Eq. Labor."/>
      <sheetName val="Eq. Transp"/>
      <sheetName val="Eq. de elev."/>
      <sheetName val="Hoja8"/>
      <sheetName val="ACUMULADO"/>
      <sheetName val="INFLA Y DEPR 2004"/>
      <sheetName val="BORRADOR"/>
      <sheetName val="ACT AXAPTA"/>
      <sheetName val="Hoja1"/>
      <sheetName val="Hoja2"/>
      <sheetName val="Hoja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Nombre</v>
          </cell>
          <cell r="B1" t="str">
            <v>Modelo de valor</v>
          </cell>
          <cell r="C1" t="str">
            <v>Adquisición</v>
          </cell>
          <cell r="D1" t="str">
            <v>Valor neto en los libros</v>
          </cell>
          <cell r="E1" t="str">
            <v>Grupo de activos fijos</v>
          </cell>
          <cell r="F1" t="str">
            <v>Número de activo fijo</v>
          </cell>
        </row>
        <row r="2">
          <cell r="A2" t="str">
            <v>Estacion Total Marca Pentax Ref R-115, Serial No.846531</v>
          </cell>
          <cell r="B2" t="str">
            <v>MYE</v>
          </cell>
          <cell r="C2">
            <v>18282180</v>
          </cell>
          <cell r="D2">
            <v>22732873</v>
          </cell>
          <cell r="E2" t="str">
            <v>OM7AL</v>
          </cell>
          <cell r="F2">
            <v>16550001</v>
          </cell>
          <cell r="G2" t="str">
            <v>Estacion Total Marca Pentax Ref R-115, Serial No.846531</v>
          </cell>
        </row>
        <row r="3">
          <cell r="A3" t="str">
            <v>Nivel Automatico Marca Pentax Modelo AP-020 Serial No PO-1174</v>
          </cell>
          <cell r="B3" t="str">
            <v>MYE</v>
          </cell>
          <cell r="C3">
            <v>1218000</v>
          </cell>
          <cell r="D3">
            <v>1514512</v>
          </cell>
          <cell r="E3" t="str">
            <v>OM7AL</v>
          </cell>
          <cell r="F3">
            <v>16550002</v>
          </cell>
          <cell r="G3" t="str">
            <v>Nivel Automatico Marca Pentax Modelo AP-020 Serial No PO-1174</v>
          </cell>
        </row>
        <row r="4">
          <cell r="A4" t="str">
            <v>Paquete Promocion GPS Etrex vista marca Garmin con interfase a PC y software track maker profesional</v>
          </cell>
          <cell r="B4" t="str">
            <v>MYE</v>
          </cell>
          <cell r="C4">
            <v>1755312</v>
          </cell>
          <cell r="D4">
            <v>2184362</v>
          </cell>
          <cell r="E4" t="str">
            <v>OM7AL</v>
          </cell>
          <cell r="F4">
            <v>16550003</v>
          </cell>
          <cell r="G4" t="str">
            <v>Paquete Promocion GPS Etrex vista marca Garmin con interfase a PC y software track maker profesional</v>
          </cell>
        </row>
        <row r="5">
          <cell r="A5" t="str">
            <v>Pinza Ponchadora de impacto para Rj 45</v>
          </cell>
          <cell r="B5" t="str">
            <v>MYE</v>
          </cell>
          <cell r="C5">
            <v>170000</v>
          </cell>
          <cell r="D5">
            <v>211564</v>
          </cell>
          <cell r="E5" t="str">
            <v>HA7</v>
          </cell>
          <cell r="F5">
            <v>16550004</v>
          </cell>
          <cell r="G5" t="str">
            <v>Pinza Ponchadora de impacto para Rj 45</v>
          </cell>
        </row>
        <row r="6">
          <cell r="A6" t="str">
            <v>Apisonador  marca wacker modelo BS52V serie 5330745</v>
          </cell>
          <cell r="B6" t="str">
            <v>MYE</v>
          </cell>
          <cell r="C6">
            <v>7768048</v>
          </cell>
          <cell r="D6">
            <v>9666813</v>
          </cell>
          <cell r="E6" t="str">
            <v>OM7AC</v>
          </cell>
          <cell r="F6">
            <v>16550005</v>
          </cell>
          <cell r="G6" t="str">
            <v>Apisonador  marca wacker modelo BS52V serie 5330745</v>
          </cell>
        </row>
        <row r="7">
          <cell r="A7" t="str">
            <v>Planta eléctrica</v>
          </cell>
          <cell r="B7" t="str">
            <v>MYE</v>
          </cell>
          <cell r="C7">
            <v>500000</v>
          </cell>
          <cell r="D7">
            <v>389657</v>
          </cell>
          <cell r="E7" t="str">
            <v>OM7AC</v>
          </cell>
          <cell r="F7">
            <v>16550006</v>
          </cell>
          <cell r="G7" t="str">
            <v>Planta eléctrica</v>
          </cell>
          <cell r="H7">
            <v>1</v>
          </cell>
        </row>
        <row r="8">
          <cell r="A8" t="str">
            <v>Aires Acondicionados</v>
          </cell>
          <cell r="B8" t="str">
            <v>MYE</v>
          </cell>
          <cell r="C8">
            <v>3000000</v>
          </cell>
          <cell r="D8">
            <v>3761193</v>
          </cell>
          <cell r="E8" t="str">
            <v>OM5</v>
          </cell>
          <cell r="F8">
            <v>16550007</v>
          </cell>
          <cell r="G8" t="str">
            <v>Aires Acondicionados</v>
          </cell>
          <cell r="H8">
            <v>1</v>
          </cell>
        </row>
        <row r="9">
          <cell r="A9" t="str">
            <v>Aires Acondicionados</v>
          </cell>
          <cell r="B9" t="str">
            <v>MYE</v>
          </cell>
          <cell r="C9">
            <v>1300000</v>
          </cell>
          <cell r="D9">
            <v>1629849</v>
          </cell>
          <cell r="E9" t="str">
            <v>OM5</v>
          </cell>
          <cell r="F9">
            <v>16550008</v>
          </cell>
          <cell r="G9" t="str">
            <v>Aires Acondicionados</v>
          </cell>
          <cell r="H9">
            <v>1</v>
          </cell>
        </row>
        <row r="10">
          <cell r="A10" t="str">
            <v>Aires Acondicionados</v>
          </cell>
          <cell r="B10" t="str">
            <v>MYE</v>
          </cell>
          <cell r="C10">
            <v>1300000</v>
          </cell>
          <cell r="D10">
            <v>1629849</v>
          </cell>
          <cell r="E10" t="str">
            <v>OM5</v>
          </cell>
          <cell r="F10">
            <v>16550009</v>
          </cell>
          <cell r="G10" t="str">
            <v>Aires Acondicionados</v>
          </cell>
          <cell r="H10">
            <v>1</v>
          </cell>
        </row>
        <row r="11">
          <cell r="A11" t="str">
            <v>Planta Electrica Gasolina serie:#EZFH-1039946(marca:honda,modelo:    em1000f/l,potencia:1000watios,voltaje:120/12voltios,arranque:manual,motor:g101,potencia:2hp,  cap. Tanque:4.2,autonomia trabajo:5.5hrs)</v>
          </cell>
          <cell r="B11" t="str">
            <v>MYE</v>
          </cell>
          <cell r="C11">
            <v>2400001</v>
          </cell>
          <cell r="D11">
            <v>2843566</v>
          </cell>
          <cell r="E11" t="str">
            <v>OM7AC</v>
          </cell>
          <cell r="F11">
            <v>16550010</v>
          </cell>
          <cell r="G11" t="str">
            <v>Planta Electrica Gasolina serie:#EZFH-1039946(marca:honda,modelo:    em1000f/l,potencia:1000watios,voltaje:120/12voltios,arranque:manual,motor:g101,potencia:2hp,  cap. Tanque:4.2,autonomia trabajo:5.5hrs)</v>
          </cell>
          <cell r="H11">
            <v>1</v>
          </cell>
        </row>
        <row r="12">
          <cell r="A12" t="str">
            <v>Cortadora de Concreto Minicon 13 HP naciona 341559</v>
          </cell>
          <cell r="B12" t="str">
            <v>MYE</v>
          </cell>
          <cell r="C12">
            <v>5189492</v>
          </cell>
          <cell r="D12">
            <v>6148606</v>
          </cell>
          <cell r="E12" t="str">
            <v>OM7AC</v>
          </cell>
          <cell r="F12">
            <v>16550011</v>
          </cell>
          <cell r="G12" t="str">
            <v>Cortadora de Concreto Minicon 13 HP naciona 341559</v>
          </cell>
        </row>
        <row r="13">
          <cell r="A13" t="str">
            <v>Disco 14*125*1 SA3</v>
          </cell>
          <cell r="B13" t="str">
            <v>MYE</v>
          </cell>
          <cell r="C13">
            <v>873336</v>
          </cell>
          <cell r="D13">
            <v>1069744</v>
          </cell>
          <cell r="E13" t="str">
            <v>HA7</v>
          </cell>
          <cell r="F13">
            <v>16550012</v>
          </cell>
          <cell r="G13" t="str">
            <v>Disco 14*125*1 SA3</v>
          </cell>
        </row>
        <row r="14">
          <cell r="A14" t="str">
            <v>Bomba Sumergible en acero inoxidable 385S500-6 con motor electrico trifasico marca franklin electrik de 50HP, 460voltios arranque estrella triangulo</v>
          </cell>
          <cell r="B14" t="str">
            <v>MYE</v>
          </cell>
          <cell r="C14">
            <v>12760000</v>
          </cell>
          <cell r="D14">
            <v>15118281</v>
          </cell>
          <cell r="E14" t="str">
            <v>OM7AC</v>
          </cell>
          <cell r="F14">
            <v>16550013</v>
          </cell>
          <cell r="G14" t="str">
            <v>Bomba Sumergible en acero inoxidable 385S500-6 con motor electrico trifasico marca franklin electrik de 50HP, 460voltios arranque estrella triangulo</v>
          </cell>
        </row>
        <row r="15">
          <cell r="A15" t="str">
            <v>Electrobomba Tipo Periferica marca:ebara,potencia:1/2"HP,succ./descarga:1</v>
          </cell>
          <cell r="B15" t="str">
            <v>MYE</v>
          </cell>
          <cell r="C15">
            <v>215000</v>
          </cell>
          <cell r="D15">
            <v>256712</v>
          </cell>
          <cell r="E15" t="str">
            <v>OM7AC</v>
          </cell>
          <cell r="F15">
            <v>16550014</v>
          </cell>
          <cell r="G15" t="str">
            <v>Electrobomba Tipo Periferica marca:ebara,potencia:1/2"HP,succ./descarga:1</v>
          </cell>
        </row>
        <row r="16">
          <cell r="A16" t="str">
            <v>Monitor de Tension de Fase 460 digital REF.3FD 3300</v>
          </cell>
          <cell r="B16" t="str">
            <v>MYE</v>
          </cell>
          <cell r="C16">
            <v>359600</v>
          </cell>
          <cell r="D16">
            <v>406157</v>
          </cell>
          <cell r="E16" t="str">
            <v>OM7AC</v>
          </cell>
          <cell r="F16">
            <v>16550015</v>
          </cell>
          <cell r="G16" t="str">
            <v>Monitor de Tension de Fase 460 digital REF.3FD 3300</v>
          </cell>
        </row>
        <row r="17">
          <cell r="A17" t="str">
            <v>Pulidora Skit 7 "</v>
          </cell>
          <cell r="B17" t="str">
            <v>MYE</v>
          </cell>
          <cell r="C17">
            <v>288500</v>
          </cell>
          <cell r="D17">
            <v>325852</v>
          </cell>
          <cell r="E17" t="str">
            <v>OM7AC</v>
          </cell>
          <cell r="F17">
            <v>16550016</v>
          </cell>
          <cell r="G17" t="str">
            <v>Pulidora Skit 7 "</v>
          </cell>
        </row>
        <row r="18">
          <cell r="A18" t="str">
            <v>Equipo de Diagnostico Ridgid</v>
          </cell>
          <cell r="B18" t="str">
            <v>MYE</v>
          </cell>
          <cell r="C18">
            <v>43709264</v>
          </cell>
          <cell r="D18">
            <v>49368043</v>
          </cell>
          <cell r="E18" t="str">
            <v>OM7AC</v>
          </cell>
          <cell r="F18">
            <v>16550017</v>
          </cell>
          <cell r="G18" t="str">
            <v>Equipo de Diagnostico Ridgid</v>
          </cell>
        </row>
        <row r="19">
          <cell r="A19" t="str">
            <v>Bomba Pedrollo Jet JDWM1A/30 1 HP,serie 01-03,voltaje:110/220 monof. Incluye eyector</v>
          </cell>
          <cell r="B19" t="str">
            <v>MYE</v>
          </cell>
          <cell r="C19">
            <v>512720</v>
          </cell>
          <cell r="D19">
            <v>579101</v>
          </cell>
          <cell r="E19" t="str">
            <v>OM7AC</v>
          </cell>
          <cell r="F19">
            <v>16550018</v>
          </cell>
          <cell r="G19" t="str">
            <v>Bomba Pedrollo Jet JDWM1A/30 1 HP,serie 01-03,voltaje:110/220 monof. Incluye eyector</v>
          </cell>
        </row>
        <row r="20">
          <cell r="A20" t="str">
            <v>Bomba Pedrollo Jet JDWM1A/30 1 HP</v>
          </cell>
          <cell r="B20" t="str">
            <v>MYE</v>
          </cell>
          <cell r="C20">
            <v>512720</v>
          </cell>
          <cell r="D20">
            <v>579101</v>
          </cell>
          <cell r="E20" t="str">
            <v>OM7AC</v>
          </cell>
          <cell r="F20">
            <v>16550019</v>
          </cell>
          <cell r="G20" t="str">
            <v>Bomba Pedrollo Jet JDWM1A/30 1 HP</v>
          </cell>
        </row>
        <row r="21">
          <cell r="A21" t="str">
            <v xml:space="preserve">Motobomba modelo 16 CCG con motores a gasolina marca Brigs Stratton de 6.5 HP </v>
          </cell>
          <cell r="B21" t="str">
            <v>MYE</v>
          </cell>
          <cell r="C21">
            <v>1273680</v>
          </cell>
          <cell r="D21">
            <v>1438573</v>
          </cell>
          <cell r="E21" t="str">
            <v>OM7AC</v>
          </cell>
          <cell r="F21">
            <v>16550020</v>
          </cell>
          <cell r="G21" t="str">
            <v xml:space="preserve">Motobomba modelo 16 CCG con motores a gasolina marca Brigs Stratton de 6.5 HP </v>
          </cell>
        </row>
        <row r="22">
          <cell r="A22" t="str">
            <v xml:space="preserve">Motobomba modelo 16 CCG con motores a gasolina marca Brigs Stratton de 6.5 HP </v>
          </cell>
          <cell r="B22" t="str">
            <v>MYE</v>
          </cell>
          <cell r="C22">
            <v>1273680</v>
          </cell>
          <cell r="D22">
            <v>1438573</v>
          </cell>
          <cell r="E22" t="str">
            <v>OM7AC</v>
          </cell>
          <cell r="F22">
            <v>16550021</v>
          </cell>
          <cell r="G22" t="str">
            <v xml:space="preserve">Motobomba modelo 16 CCG con motores a gasolina marca Brigs Stratton de 6.5 HP </v>
          </cell>
        </row>
        <row r="23">
          <cell r="A23" t="str">
            <v>Motobomba Autocebante a Gasolina(marca:IHM,modelo:G575/201,motor:brigg straton,potencia:8HP,succión:3",descarga:3")serie:0310138</v>
          </cell>
          <cell r="B23" t="str">
            <v>MYE</v>
          </cell>
          <cell r="C23">
            <v>1760000</v>
          </cell>
          <cell r="D23">
            <v>1987855</v>
          </cell>
          <cell r="E23" t="str">
            <v>OM7AC</v>
          </cell>
          <cell r="F23">
            <v>16550022</v>
          </cell>
          <cell r="G23" t="str">
            <v>Motobomba Autocebante a Gasolina(marca:IHM,modelo:G575/201,motor:brigg straton,potencia:8HP,succión:3",descarga:3")serie:0310138</v>
          </cell>
        </row>
        <row r="24">
          <cell r="A24" t="str">
            <v>Motobomba Autocebante a Gasolina(marca:IHM,modelo:G575/201,motor:brigg straton,potencia:8HP,succión:3",descarga:3")serie:0310138</v>
          </cell>
          <cell r="B24" t="str">
            <v>MYE</v>
          </cell>
          <cell r="C24">
            <v>1760000</v>
          </cell>
          <cell r="D24">
            <v>1987855</v>
          </cell>
          <cell r="E24" t="str">
            <v>OM7AC</v>
          </cell>
          <cell r="F24">
            <v>16550023</v>
          </cell>
          <cell r="G24" t="str">
            <v>Motobomba Autocebante a Gasolina(marca:IHM,modelo:G575/201,motor:brigg straton,potencia:8HP,succión:3",descarga:3")serie:0310138</v>
          </cell>
        </row>
        <row r="25">
          <cell r="A25" t="str">
            <v>Equipo Soldadura Lincon</v>
          </cell>
          <cell r="B25" t="str">
            <v>MYE</v>
          </cell>
          <cell r="C25">
            <v>2156672</v>
          </cell>
          <cell r="D25">
            <v>2455516</v>
          </cell>
          <cell r="E25" t="str">
            <v>OM7AC</v>
          </cell>
          <cell r="F25">
            <v>16550024</v>
          </cell>
          <cell r="G25" t="str">
            <v>Equipo Soldadura Lincon</v>
          </cell>
        </row>
        <row r="26">
          <cell r="A26" t="str">
            <v>Bomba Caracol EC-205-S, serie EC2055-3C17G 003</v>
          </cell>
          <cell r="B26" t="str">
            <v>MYE</v>
          </cell>
          <cell r="C26">
            <v>240120</v>
          </cell>
          <cell r="D26">
            <v>273393</v>
          </cell>
          <cell r="E26" t="str">
            <v>OM7AC</v>
          </cell>
          <cell r="F26">
            <v>16550025</v>
          </cell>
          <cell r="G26" t="str">
            <v>Bomba Caracol EC-205-S, serie EC2055-3C17G 003</v>
          </cell>
        </row>
        <row r="27">
          <cell r="A27" t="str">
            <v>Monitor Trif Disibeint 440 v Pfeb</v>
          </cell>
          <cell r="B27" t="str">
            <v>MYE</v>
          </cell>
          <cell r="C27">
            <v>251488</v>
          </cell>
          <cell r="D27">
            <v>286342</v>
          </cell>
          <cell r="E27" t="str">
            <v>OM7AC</v>
          </cell>
          <cell r="F27">
            <v>16550026</v>
          </cell>
          <cell r="G27" t="str">
            <v>Monitor Trif Disibeint 440 v Pfeb</v>
          </cell>
        </row>
        <row r="28">
          <cell r="A28" t="str">
            <v>Monitor Trif Disibeint 440 v Pfeb</v>
          </cell>
          <cell r="B28" t="str">
            <v>MYE</v>
          </cell>
          <cell r="C28">
            <v>251488</v>
          </cell>
          <cell r="D28">
            <v>286342</v>
          </cell>
          <cell r="E28" t="str">
            <v>OM7AC</v>
          </cell>
          <cell r="F28">
            <v>16550027</v>
          </cell>
          <cell r="G28" t="str">
            <v>Monitor Trif Disibeint 440 v Pfeb</v>
          </cell>
        </row>
        <row r="29">
          <cell r="A29" t="str">
            <v>Ponchadora de Impacto</v>
          </cell>
          <cell r="B29" t="str">
            <v>MYE</v>
          </cell>
          <cell r="C29">
            <v>170000</v>
          </cell>
          <cell r="D29">
            <v>183901</v>
          </cell>
          <cell r="E29" t="str">
            <v>OM7AC</v>
          </cell>
          <cell r="F29">
            <v>16550028</v>
          </cell>
          <cell r="G29" t="str">
            <v>Ponchadora de Impacto</v>
          </cell>
        </row>
        <row r="30">
          <cell r="A30" t="str">
            <v>Motobomba Sumergible marca grundfos inoxidable modelo 625S1250-5 con motor franklin electric de 125HP a 460voltios</v>
          </cell>
          <cell r="B30" t="str">
            <v>MYE</v>
          </cell>
          <cell r="C30">
            <v>27820280</v>
          </cell>
          <cell r="D30">
            <v>30094024</v>
          </cell>
          <cell r="E30" t="str">
            <v>OM7AC</v>
          </cell>
          <cell r="F30">
            <v>16550029</v>
          </cell>
          <cell r="G30" t="str">
            <v>Motobomba Sumergible marca grundfos inoxidable modelo 625S1250-5 con motor franklin electric de 125HP a 460voltios</v>
          </cell>
        </row>
        <row r="31">
          <cell r="A31" t="str">
            <v>Bomba A/CEB 20 CCE, referencia:1D0039</v>
          </cell>
          <cell r="B31" t="str">
            <v>MYE</v>
          </cell>
          <cell r="C31">
            <v>1528300</v>
          </cell>
          <cell r="D31">
            <v>1653206</v>
          </cell>
          <cell r="E31" t="str">
            <v>OM7AC</v>
          </cell>
          <cell r="F31">
            <v>16550030</v>
          </cell>
          <cell r="G31" t="str">
            <v>Bomba A/CEB 20 CCE, referencia:1D0039</v>
          </cell>
        </row>
        <row r="32">
          <cell r="A32" t="str">
            <v>Diferencial Manual de 2 toneladas CM</v>
          </cell>
          <cell r="B32" t="str">
            <v>MYE</v>
          </cell>
          <cell r="C32">
            <v>677730</v>
          </cell>
          <cell r="D32">
            <v>733112</v>
          </cell>
          <cell r="E32" t="str">
            <v>OM7AC</v>
          </cell>
          <cell r="F32">
            <v>16550031</v>
          </cell>
          <cell r="G32" t="str">
            <v>Diferencial Manual de 2 toneladas CM</v>
          </cell>
        </row>
        <row r="33">
          <cell r="A33" t="str">
            <v>Juego de LLaves Mixtas 1200fasd</v>
          </cell>
          <cell r="B33" t="str">
            <v>MYE</v>
          </cell>
          <cell r="C33">
            <v>1089878</v>
          </cell>
          <cell r="D33">
            <v>1178952</v>
          </cell>
          <cell r="E33" t="str">
            <v>OM7AC</v>
          </cell>
          <cell r="F33">
            <v>16550032</v>
          </cell>
          <cell r="G33" t="str">
            <v>Juego de LLaves Mixtas 1200fasd</v>
          </cell>
          <cell r="H33">
            <v>1</v>
          </cell>
        </row>
        <row r="34">
          <cell r="A34" t="str">
            <v>Juego de LLaves Mixtas 1200fmasd</v>
          </cell>
          <cell r="B34" t="str">
            <v>MYE</v>
          </cell>
          <cell r="C34">
            <v>743519</v>
          </cell>
          <cell r="D34">
            <v>804282</v>
          </cell>
          <cell r="E34" t="str">
            <v>OM7AC</v>
          </cell>
          <cell r="F34">
            <v>16550033</v>
          </cell>
          <cell r="G34" t="str">
            <v>Juego de LLaves Mixtas 1200fmasd</v>
          </cell>
        </row>
        <row r="35">
          <cell r="A35" t="str">
            <v>Planta Electrica a gasolina, modelo:7200ETG,marca:enermax, potencia:6.3KW,arranque:manual-electrico,motor:GX390K1-honda,potencia:13HP,nivel de ruido: 78 decibeles, capac. Tanque:19lt,autonom.trab.:4.8hr, Serie No. *2918536 y *3226501</v>
          </cell>
          <cell r="B35" t="str">
            <v>MYE</v>
          </cell>
          <cell r="C35">
            <v>4780000</v>
          </cell>
          <cell r="D35">
            <v>5170665</v>
          </cell>
          <cell r="E35" t="str">
            <v>OM7AC</v>
          </cell>
          <cell r="F35">
            <v>16550034</v>
          </cell>
          <cell r="G35" t="str">
            <v>Planta Electrica a gasolina, modelo:7200ETG,marca:enermax, potencia:6.3KW,arranque:manual-electrico,motor:GX390K1-honda,potencia:13HP,nivel de ruido: 78 decibeles, capac. Tanque:19lt,autonom.trab.:4.8hr, Serie No. *2918536 y *3226501</v>
          </cell>
        </row>
        <row r="36">
          <cell r="A36" t="str">
            <v>Planta Electrica a gasolina, modelo:7200ETG,marca:enermax, potencia:6.3KW,arranque:manual-electrico,motor:GX390K1-honda,potencia:13HP,nivel de ruido: 78 decibeles, capac. Tanque:19lt,autonom.trab.:4.8hr, Serie No. *2918536 y *3226501</v>
          </cell>
          <cell r="B36" t="str">
            <v>MYE</v>
          </cell>
          <cell r="C36">
            <v>4780000</v>
          </cell>
          <cell r="D36">
            <v>5170665</v>
          </cell>
          <cell r="E36" t="str">
            <v>OM7AC</v>
          </cell>
          <cell r="F36">
            <v>16550035</v>
          </cell>
          <cell r="G36" t="str">
            <v>Planta Electrica a gasolina, modelo:7200ETG,marca:enermax, potencia:6.3KW,arranque:manual-electrico,motor:GX390K1-honda,potencia:13HP,nivel de ruido: 78 decibeles, capac. Tanque:19lt,autonom.trab.:4.8hr, Serie No. *2918536 y *3226501</v>
          </cell>
        </row>
        <row r="37">
          <cell r="A37" t="str">
            <v>Equipos de Bombeo Sumergibles para pozo profundo-Marca Ebara (modelo BHS 1012-5-125, capacidad  H=131.1m(430Ft),Q=180m3/hr(50L/sg), motor:125HP</v>
          </cell>
          <cell r="B37" t="str">
            <v>MYE</v>
          </cell>
          <cell r="C37">
            <v>32413996</v>
          </cell>
          <cell r="D37">
            <v>35063184</v>
          </cell>
          <cell r="E37" t="str">
            <v>OM7AC</v>
          </cell>
          <cell r="F37">
            <v>16550036</v>
          </cell>
          <cell r="G37" t="str">
            <v>Equipos de Bombeo Sumergibles para pozo profundo-Marca Ebara (modelo BHS 1012-5-125, capacidad  H=131.1m(430Ft),Q=180m3/hr(50L/sg), motor:125HP</v>
          </cell>
        </row>
        <row r="38">
          <cell r="A38" t="str">
            <v>Equipos de Bombeo Sumergibles para pozo profundo-Marca Ebara(modelo BHS 517-12-45, capacidad H=112.8m(370Ft), Q=72m3/hr(20L/sg),motor:45HP</v>
          </cell>
          <cell r="B38" t="str">
            <v>MYE</v>
          </cell>
          <cell r="C38">
            <v>13611904</v>
          </cell>
          <cell r="D38">
            <v>14724399</v>
          </cell>
          <cell r="E38" t="str">
            <v>OM7AC</v>
          </cell>
          <cell r="F38">
            <v>16550037</v>
          </cell>
          <cell r="G38" t="str">
            <v>Equipos de Bombeo Sumergibles para pozo profundo-Marca Ebara(modelo BHS 517-12-45, capacidad H=112.8m(370Ft), Q=72m3/hr(20L/sg),motor:45HP</v>
          </cell>
        </row>
        <row r="39">
          <cell r="A39" t="str">
            <v>Equipos de Bombeo Sumergibles para pozo profundo-Marca Ebara(modelo BHS 517-11-40,capacidad H=100m(328Ft),Q=72m3/hr(20L/sg),motor:40HP</v>
          </cell>
          <cell r="B39" t="str">
            <v>MYE</v>
          </cell>
          <cell r="C39">
            <v>12747124</v>
          </cell>
          <cell r="D39">
            <v>13788940</v>
          </cell>
          <cell r="E39" t="str">
            <v>OM7AC</v>
          </cell>
          <cell r="F39">
            <v>16550038</v>
          </cell>
          <cell r="G39" t="str">
            <v>Equipos de Bombeo Sumergibles para pozo profundo-Marca Ebara(modelo BHS 517-11-40,capacidad H=100m(328Ft),Q=72m3/hr(20L/sg),motor:40HP</v>
          </cell>
        </row>
        <row r="40">
          <cell r="A40" t="str">
            <v>Bomba Sumergible marca grundfos inoxidable modelo 800S1000-4 con motor franklin electric de 100 460voltios</v>
          </cell>
          <cell r="B40" t="str">
            <v>MYE</v>
          </cell>
          <cell r="C40">
            <v>28431600</v>
          </cell>
          <cell r="D40">
            <v>29267162</v>
          </cell>
          <cell r="E40" t="str">
            <v>OM7AC</v>
          </cell>
          <cell r="F40">
            <v>16550039</v>
          </cell>
          <cell r="G40" t="str">
            <v>Bomba Sumergible marca grundfos inoxidable modelo 800S1000-4 con motor franklin electric de 100 460voltios</v>
          </cell>
        </row>
        <row r="41">
          <cell r="A41" t="str">
            <v>Motobomba Sumergible marca grundfos inoxidable modelo 385S500-6 con motor franklin electric de 50HP a 460voltios</v>
          </cell>
          <cell r="B41" t="str">
            <v>MYE</v>
          </cell>
          <cell r="C41">
            <v>15581120</v>
          </cell>
          <cell r="D41">
            <v>16039024</v>
          </cell>
          <cell r="E41" t="str">
            <v>OM7AC</v>
          </cell>
          <cell r="F41">
            <v>16550040</v>
          </cell>
          <cell r="G41" t="str">
            <v>Motobomba Sumergible marca grundfos inoxidable modelo 385S500-6 con motor franklin electric de 50HP a 460voltios</v>
          </cell>
        </row>
        <row r="42">
          <cell r="A42" t="str">
            <v>Motobomba Sumergible marca grundfos inoxidable modelo 475S1000-9 con motor franklin electric de 100HP a 460voltios</v>
          </cell>
          <cell r="B42" t="str">
            <v>MYE</v>
          </cell>
          <cell r="C42">
            <v>25462000</v>
          </cell>
          <cell r="D42">
            <v>26210288</v>
          </cell>
          <cell r="E42" t="str">
            <v>OM7AC</v>
          </cell>
          <cell r="F42">
            <v>16550041</v>
          </cell>
          <cell r="G42" t="str">
            <v>Motobomba Sumergible marca grundfos inoxidable modelo 475S1000-9 con motor franklin electric de 100HP a 460voltios</v>
          </cell>
        </row>
        <row r="43">
          <cell r="A43" t="str">
            <v>Destapadora k-1000 ridg ref:*34295</v>
          </cell>
          <cell r="B43" t="str">
            <v>MYE</v>
          </cell>
          <cell r="C43">
            <v>11484000</v>
          </cell>
          <cell r="D43">
            <v>11821495</v>
          </cell>
          <cell r="E43" t="str">
            <v>OM7AL</v>
          </cell>
          <cell r="F43">
            <v>16550042</v>
          </cell>
          <cell r="G43" t="str">
            <v>Destapadora k-1000 ridg ref:*34295</v>
          </cell>
        </row>
        <row r="44">
          <cell r="A44" t="str">
            <v>Destapadora k-1000 ridg ref:*34295</v>
          </cell>
          <cell r="B44" t="str">
            <v>MYE</v>
          </cell>
          <cell r="C44">
            <v>11484000</v>
          </cell>
          <cell r="D44">
            <v>11821495</v>
          </cell>
          <cell r="E44" t="str">
            <v>OM7AL</v>
          </cell>
          <cell r="F44">
            <v>16550043</v>
          </cell>
          <cell r="G44" t="str">
            <v>Destapadora k-1000 ridg ref:*34295</v>
          </cell>
        </row>
        <row r="45">
          <cell r="A45" t="str">
            <v>Llave de Tubo trabajo</v>
          </cell>
          <cell r="B45" t="str">
            <v>MYE</v>
          </cell>
          <cell r="C45">
            <v>152241</v>
          </cell>
          <cell r="D45">
            <v>156711</v>
          </cell>
          <cell r="E45" t="str">
            <v>HA7</v>
          </cell>
          <cell r="F45">
            <v>16550044</v>
          </cell>
          <cell r="G45" t="str">
            <v>Llave de Tubo trabajo</v>
          </cell>
        </row>
        <row r="46">
          <cell r="A46" t="str">
            <v>LLave P/ Tubo de trabajo</v>
          </cell>
          <cell r="B46" t="str">
            <v>MYE</v>
          </cell>
          <cell r="C46">
            <v>240071</v>
          </cell>
          <cell r="D46">
            <v>247126</v>
          </cell>
          <cell r="E46" t="str">
            <v>HA7</v>
          </cell>
          <cell r="F46">
            <v>16550045</v>
          </cell>
          <cell r="G46" t="str">
            <v>LLave P/ Tubo de trabajo</v>
          </cell>
        </row>
        <row r="47">
          <cell r="A47" t="str">
            <v>Llave p/ Tubo de trabajo</v>
          </cell>
          <cell r="B47" t="str">
            <v>MYE</v>
          </cell>
          <cell r="C47">
            <v>506920</v>
          </cell>
          <cell r="D47">
            <v>521819</v>
          </cell>
          <cell r="E47" t="str">
            <v>HA7</v>
          </cell>
          <cell r="F47">
            <v>16550046</v>
          </cell>
          <cell r="G47" t="str">
            <v>LLave P/ Tubo de trabajo</v>
          </cell>
        </row>
        <row r="48">
          <cell r="A48" t="str">
            <v>Extrator 5 TON.5.1/2*7" POWER TEAM</v>
          </cell>
          <cell r="B48" t="str">
            <v>MYE</v>
          </cell>
          <cell r="C48">
            <v>170369</v>
          </cell>
          <cell r="D48">
            <v>175380</v>
          </cell>
          <cell r="E48" t="str">
            <v>HA7</v>
          </cell>
          <cell r="F48">
            <v>16550047</v>
          </cell>
          <cell r="G48" t="str">
            <v>Extrator 5 TON.5.1/2*7" POWER TEAM</v>
          </cell>
        </row>
        <row r="49">
          <cell r="A49" t="str">
            <v>Martillo D.Bola 24ONZ</v>
          </cell>
          <cell r="B49" t="str">
            <v>MYE</v>
          </cell>
          <cell r="C49">
            <v>82319</v>
          </cell>
          <cell r="D49">
            <v>84737</v>
          </cell>
          <cell r="E49" t="str">
            <v>HA7</v>
          </cell>
          <cell r="F49">
            <v>16550048</v>
          </cell>
          <cell r="G49" t="str">
            <v>Martillo D.Bola 24ONZ</v>
          </cell>
        </row>
        <row r="50">
          <cell r="A50" t="str">
            <v>Hombresolo 10 guijada</v>
          </cell>
          <cell r="B50" t="str">
            <v>MYE</v>
          </cell>
          <cell r="C50">
            <v>41380</v>
          </cell>
          <cell r="D50">
            <v>42603</v>
          </cell>
          <cell r="E50" t="str">
            <v>HA7</v>
          </cell>
          <cell r="F50">
            <v>16550049</v>
          </cell>
          <cell r="G50" t="str">
            <v>Hombresolo 10 guijada</v>
          </cell>
        </row>
        <row r="51">
          <cell r="A51" t="str">
            <v>Jgo. de Llaves BRISTOL 0.28</v>
          </cell>
          <cell r="B51" t="str">
            <v>MYE</v>
          </cell>
          <cell r="C51">
            <v>98739</v>
          </cell>
          <cell r="D51">
            <v>101639</v>
          </cell>
          <cell r="E51" t="str">
            <v>HA7</v>
          </cell>
          <cell r="F51">
            <v>16550050</v>
          </cell>
          <cell r="G51" t="str">
            <v>Jgo. de Llaves BRISTOL 0.28</v>
          </cell>
        </row>
        <row r="52">
          <cell r="A52" t="str">
            <v>Jgo. de BROGAS 1/16-1 HSS 37 pzas.</v>
          </cell>
          <cell r="B52" t="str">
            <v>MYE</v>
          </cell>
          <cell r="C52">
            <v>1046900</v>
          </cell>
          <cell r="D52">
            <v>1077670</v>
          </cell>
          <cell r="E52" t="str">
            <v>HA7</v>
          </cell>
          <cell r="F52">
            <v>16550051</v>
          </cell>
          <cell r="G52" t="str">
            <v>Jgo. de BROGAS 1/16-1 HSS 37 pzas.</v>
          </cell>
          <cell r="H52">
            <v>1</v>
          </cell>
        </row>
        <row r="53">
          <cell r="A53" t="str">
            <v>Ratchet de 1/2 IR</v>
          </cell>
          <cell r="B53" t="str">
            <v>MYE</v>
          </cell>
          <cell r="C53">
            <v>136703</v>
          </cell>
          <cell r="D53">
            <v>140724</v>
          </cell>
          <cell r="E53" t="str">
            <v>HA7</v>
          </cell>
          <cell r="F53">
            <v>16550052</v>
          </cell>
          <cell r="G53" t="str">
            <v>Ratchet de 1/2 IR</v>
          </cell>
          <cell r="H53">
            <v>1</v>
          </cell>
        </row>
        <row r="54">
          <cell r="A54" t="str">
            <v>Prensa de Banco de 8"URSUS</v>
          </cell>
          <cell r="B54" t="str">
            <v>MYE</v>
          </cell>
          <cell r="C54">
            <v>396720</v>
          </cell>
          <cell r="D54">
            <v>408380</v>
          </cell>
          <cell r="E54" t="str">
            <v>HA7</v>
          </cell>
          <cell r="F54">
            <v>16550053</v>
          </cell>
          <cell r="G54" t="str">
            <v>Prensa de Banco de 8"URSUS</v>
          </cell>
          <cell r="H54">
            <v>1</v>
          </cell>
        </row>
        <row r="55">
          <cell r="A55" t="str">
            <v>Prensa Cadena de</v>
          </cell>
          <cell r="B55" t="str">
            <v>MYE</v>
          </cell>
          <cell r="C55">
            <v>1696419</v>
          </cell>
          <cell r="D55">
            <v>1746270</v>
          </cell>
          <cell r="E55" t="str">
            <v>HA7</v>
          </cell>
          <cell r="F55">
            <v>16550054</v>
          </cell>
          <cell r="G55" t="str">
            <v>Prensa Cadena de</v>
          </cell>
          <cell r="H55">
            <v>1</v>
          </cell>
        </row>
        <row r="56">
          <cell r="A56" t="str">
            <v>Llave P/tubo Trabajo</v>
          </cell>
          <cell r="B56" t="str">
            <v>MYE</v>
          </cell>
          <cell r="C56">
            <v>106453</v>
          </cell>
          <cell r="D56">
            <v>109582</v>
          </cell>
          <cell r="E56" t="str">
            <v>HA7</v>
          </cell>
          <cell r="F56">
            <v>16550055</v>
          </cell>
          <cell r="G56" t="str">
            <v>Llave P/tubo Trabajo</v>
          </cell>
          <cell r="H56">
            <v>1</v>
          </cell>
        </row>
        <row r="57">
          <cell r="A57" t="str">
            <v>Barra de Puntas 16 Libras Marca</v>
          </cell>
          <cell r="B57" t="str">
            <v>MYE</v>
          </cell>
          <cell r="C57">
            <v>43639</v>
          </cell>
          <cell r="D57">
            <v>44929</v>
          </cell>
          <cell r="E57" t="str">
            <v>HA7</v>
          </cell>
          <cell r="F57">
            <v>16550056</v>
          </cell>
          <cell r="G57" t="str">
            <v>Barra de Puntas 16 Libras Marca</v>
          </cell>
        </row>
        <row r="58">
          <cell r="A58" t="str">
            <v>Barra de Puntas 16 Libras Marca</v>
          </cell>
          <cell r="B58" t="str">
            <v>MYE</v>
          </cell>
          <cell r="C58">
            <v>43639</v>
          </cell>
          <cell r="D58">
            <v>44929</v>
          </cell>
          <cell r="E58" t="str">
            <v>HA7</v>
          </cell>
          <cell r="F58">
            <v>16550057</v>
          </cell>
          <cell r="G58" t="str">
            <v>Barra de Puntas 16 Libras Marca</v>
          </cell>
        </row>
        <row r="59">
          <cell r="A59" t="str">
            <v>Manguera Gemela Oxiacetilenica</v>
          </cell>
          <cell r="B59" t="str">
            <v>MYE</v>
          </cell>
          <cell r="C59">
            <v>5730</v>
          </cell>
          <cell r="D59">
            <v>5902</v>
          </cell>
          <cell r="E59" t="str">
            <v>HA7</v>
          </cell>
          <cell r="F59">
            <v>16550058</v>
          </cell>
          <cell r="G59" t="str">
            <v>Manguera Gemela Oxiacetilenica</v>
          </cell>
          <cell r="H59">
            <v>1</v>
          </cell>
        </row>
        <row r="60">
          <cell r="A60" t="str">
            <v>Manguera Gemela Oxiacetilenica</v>
          </cell>
          <cell r="B60" t="str">
            <v>MYE</v>
          </cell>
          <cell r="C60">
            <v>5730</v>
          </cell>
          <cell r="D60">
            <v>5902</v>
          </cell>
          <cell r="E60" t="str">
            <v>HA7</v>
          </cell>
          <cell r="F60">
            <v>16550059</v>
          </cell>
          <cell r="G60" t="str">
            <v>Manguera Gemela Oxiacetilenica</v>
          </cell>
          <cell r="H60">
            <v>1</v>
          </cell>
        </row>
        <row r="61">
          <cell r="A61" t="str">
            <v>Manguera Gemela Oxiacetilenica</v>
          </cell>
          <cell r="B61" t="str">
            <v>MYE</v>
          </cell>
          <cell r="C61">
            <v>5730</v>
          </cell>
          <cell r="D61">
            <v>5902</v>
          </cell>
          <cell r="E61" t="str">
            <v>HA7</v>
          </cell>
          <cell r="F61">
            <v>16550060</v>
          </cell>
          <cell r="G61" t="str">
            <v>Manguera Gemela Oxiacetilenica</v>
          </cell>
          <cell r="H61">
            <v>1</v>
          </cell>
        </row>
        <row r="62">
          <cell r="A62" t="str">
            <v>Manguera Gemela Oxiacetilenica</v>
          </cell>
          <cell r="B62" t="str">
            <v>MYE</v>
          </cell>
          <cell r="C62">
            <v>5730</v>
          </cell>
          <cell r="D62">
            <v>5902</v>
          </cell>
          <cell r="E62" t="str">
            <v>HA7</v>
          </cell>
          <cell r="F62">
            <v>16550061</v>
          </cell>
          <cell r="G62" t="str">
            <v>Manguera Gemela Oxiacetilenica</v>
          </cell>
          <cell r="H62">
            <v>1</v>
          </cell>
        </row>
        <row r="63">
          <cell r="A63" t="str">
            <v>Manguera Gemela Oxiacetilenica</v>
          </cell>
          <cell r="B63" t="str">
            <v>MYE</v>
          </cell>
          <cell r="C63">
            <v>5730</v>
          </cell>
          <cell r="D63">
            <v>5902</v>
          </cell>
          <cell r="E63" t="str">
            <v>HA7</v>
          </cell>
          <cell r="F63">
            <v>16550062</v>
          </cell>
          <cell r="G63" t="str">
            <v>Manguera Gemela Oxiacetilenica</v>
          </cell>
          <cell r="H63">
            <v>1</v>
          </cell>
        </row>
        <row r="64">
          <cell r="A64" t="str">
            <v>Manguera Gemela Oxiacetilenica</v>
          </cell>
          <cell r="B64" t="str">
            <v>MYE</v>
          </cell>
          <cell r="C64">
            <v>5730</v>
          </cell>
          <cell r="D64">
            <v>5902</v>
          </cell>
          <cell r="E64" t="str">
            <v>HA7</v>
          </cell>
          <cell r="F64">
            <v>16550063</v>
          </cell>
          <cell r="G64" t="str">
            <v>Manguera Gemela Oxiacetilenica</v>
          </cell>
          <cell r="H64">
            <v>1</v>
          </cell>
        </row>
        <row r="65">
          <cell r="A65" t="str">
            <v>Manguera Gemela Oxiacetilenica</v>
          </cell>
          <cell r="B65" t="str">
            <v>MYE</v>
          </cell>
          <cell r="C65">
            <v>5730</v>
          </cell>
          <cell r="D65">
            <v>5902</v>
          </cell>
          <cell r="E65" t="str">
            <v>HA7</v>
          </cell>
          <cell r="F65">
            <v>16550064</v>
          </cell>
          <cell r="G65" t="str">
            <v>Manguera Gemela Oxiacetilenica</v>
          </cell>
        </row>
        <row r="66">
          <cell r="A66" t="str">
            <v>Manguera Gemela Oxiacetilenica</v>
          </cell>
          <cell r="B66" t="str">
            <v>MYE</v>
          </cell>
          <cell r="C66">
            <v>5730</v>
          </cell>
          <cell r="D66">
            <v>5902</v>
          </cell>
          <cell r="E66" t="str">
            <v>HA7</v>
          </cell>
          <cell r="F66">
            <v>16550065</v>
          </cell>
          <cell r="G66" t="str">
            <v>Manguera Gemela Oxiacetilenica</v>
          </cell>
        </row>
        <row r="67">
          <cell r="A67" t="str">
            <v>Manguera Gemela Oxiacetilenica</v>
          </cell>
          <cell r="B67" t="str">
            <v>MYE</v>
          </cell>
          <cell r="C67">
            <v>5730</v>
          </cell>
          <cell r="D67">
            <v>5902</v>
          </cell>
          <cell r="E67" t="str">
            <v>HA7</v>
          </cell>
          <cell r="F67">
            <v>16550066</v>
          </cell>
          <cell r="G67" t="str">
            <v>Manguera Gemela Oxiacetilenica</v>
          </cell>
        </row>
        <row r="68">
          <cell r="A68" t="str">
            <v>Manguera Gemela Oxiacetilenica</v>
          </cell>
          <cell r="B68" t="str">
            <v>MYE</v>
          </cell>
          <cell r="C68">
            <v>5730</v>
          </cell>
          <cell r="D68">
            <v>5902</v>
          </cell>
          <cell r="E68" t="str">
            <v>HA7</v>
          </cell>
          <cell r="F68">
            <v>16550067</v>
          </cell>
          <cell r="G68" t="str">
            <v>Manguera Gemela Oxiacetilenica</v>
          </cell>
        </row>
        <row r="69">
          <cell r="A69" t="str">
            <v>Manguera Gemela Oxiacetilenica</v>
          </cell>
          <cell r="B69" t="str">
            <v>MYE</v>
          </cell>
          <cell r="C69">
            <v>5730</v>
          </cell>
          <cell r="D69">
            <v>5902</v>
          </cell>
          <cell r="E69" t="str">
            <v>HA7</v>
          </cell>
          <cell r="F69">
            <v>16550068</v>
          </cell>
          <cell r="G69" t="str">
            <v>Manguera Gemela Oxiacetilenica</v>
          </cell>
        </row>
        <row r="70">
          <cell r="A70" t="str">
            <v>Manguera Gemela Oxiacetilenica</v>
          </cell>
          <cell r="B70" t="str">
            <v>MYE</v>
          </cell>
          <cell r="C70">
            <v>5730</v>
          </cell>
          <cell r="D70">
            <v>5902</v>
          </cell>
          <cell r="E70" t="str">
            <v>HA7</v>
          </cell>
          <cell r="F70">
            <v>16550069</v>
          </cell>
          <cell r="G70" t="str">
            <v>Manguera Gemela Oxiacetilenica</v>
          </cell>
        </row>
        <row r="71">
          <cell r="A71" t="str">
            <v>Manguera Gemela Oxiacetilenica</v>
          </cell>
          <cell r="B71" t="str">
            <v>MYE</v>
          </cell>
          <cell r="C71">
            <v>5730</v>
          </cell>
          <cell r="D71">
            <v>5902</v>
          </cell>
          <cell r="E71" t="str">
            <v>HA7</v>
          </cell>
          <cell r="F71">
            <v>16550070</v>
          </cell>
          <cell r="G71" t="str">
            <v>Manguera Gemela Oxiacetilenica</v>
          </cell>
        </row>
        <row r="72">
          <cell r="A72" t="str">
            <v>Manguera Gemela Oxiacetilenica</v>
          </cell>
          <cell r="B72" t="str">
            <v>MYE</v>
          </cell>
          <cell r="C72">
            <v>5730</v>
          </cell>
          <cell r="D72">
            <v>5902</v>
          </cell>
          <cell r="E72" t="str">
            <v>HA7</v>
          </cell>
          <cell r="F72">
            <v>16550071</v>
          </cell>
          <cell r="G72" t="str">
            <v>Manguera Gemela Oxiacetilenica</v>
          </cell>
        </row>
        <row r="73">
          <cell r="A73" t="str">
            <v>Manguera Gemela Oxiacetilenica</v>
          </cell>
          <cell r="B73" t="str">
            <v>MYE</v>
          </cell>
          <cell r="C73">
            <v>5730</v>
          </cell>
          <cell r="D73">
            <v>5902</v>
          </cell>
          <cell r="E73" t="str">
            <v>HA7</v>
          </cell>
          <cell r="F73">
            <v>16550072</v>
          </cell>
          <cell r="G73" t="str">
            <v>Manguera Gemela Oxiacetilenica</v>
          </cell>
        </row>
        <row r="74">
          <cell r="A74" t="str">
            <v>Manguera Gemela Oxiacetilenica</v>
          </cell>
          <cell r="B74" t="str">
            <v>MYE</v>
          </cell>
          <cell r="C74">
            <v>5730</v>
          </cell>
          <cell r="D74">
            <v>5902</v>
          </cell>
          <cell r="E74" t="str">
            <v>HA7</v>
          </cell>
          <cell r="F74">
            <v>16550073</v>
          </cell>
          <cell r="G74" t="str">
            <v>Manguera Gemela Oxiacetilenica</v>
          </cell>
        </row>
        <row r="75">
          <cell r="A75" t="str">
            <v>Manguera Gemela Oxiacetilenica</v>
          </cell>
          <cell r="B75" t="str">
            <v>MYE</v>
          </cell>
          <cell r="C75">
            <v>5730</v>
          </cell>
          <cell r="D75">
            <v>5902</v>
          </cell>
          <cell r="E75" t="str">
            <v>HA7</v>
          </cell>
          <cell r="F75">
            <v>16550074</v>
          </cell>
          <cell r="G75" t="str">
            <v>Manguera Gemela Oxiacetilenica</v>
          </cell>
        </row>
        <row r="76">
          <cell r="A76" t="str">
            <v>Manguera Gemela Oxiacetilenica</v>
          </cell>
          <cell r="B76" t="str">
            <v>MYE</v>
          </cell>
          <cell r="C76">
            <v>5730</v>
          </cell>
          <cell r="D76">
            <v>5902</v>
          </cell>
          <cell r="E76" t="str">
            <v>HA7</v>
          </cell>
          <cell r="F76">
            <v>16550075</v>
          </cell>
          <cell r="G76" t="str">
            <v>Manguera Gemela Oxiacetilenica</v>
          </cell>
        </row>
        <row r="77">
          <cell r="A77" t="str">
            <v>Manguera Gemela Oxiacetilenica</v>
          </cell>
          <cell r="B77" t="str">
            <v>MYE</v>
          </cell>
          <cell r="C77">
            <v>5730</v>
          </cell>
          <cell r="D77">
            <v>5902</v>
          </cell>
          <cell r="E77" t="str">
            <v>HA7</v>
          </cell>
          <cell r="F77">
            <v>16550076</v>
          </cell>
          <cell r="G77" t="str">
            <v>Manguera Gemela Oxiacetilenica</v>
          </cell>
        </row>
        <row r="78">
          <cell r="A78" t="str">
            <v>Manguera Gemela Oxiacetilenica</v>
          </cell>
          <cell r="B78" t="str">
            <v>MYE</v>
          </cell>
          <cell r="C78">
            <v>5730</v>
          </cell>
          <cell r="D78">
            <v>5902</v>
          </cell>
          <cell r="E78" t="str">
            <v>HA7</v>
          </cell>
          <cell r="F78">
            <v>16550077</v>
          </cell>
          <cell r="G78" t="str">
            <v>Manguera Gemela Oxiacetilenica</v>
          </cell>
        </row>
        <row r="79">
          <cell r="A79" t="str">
            <v>Pinza P/PINES Comertible</v>
          </cell>
          <cell r="B79" t="str">
            <v>MYE</v>
          </cell>
          <cell r="C79">
            <v>75068</v>
          </cell>
          <cell r="D79">
            <v>77277</v>
          </cell>
          <cell r="E79" t="str">
            <v>HA7</v>
          </cell>
          <cell r="F79">
            <v>16550078</v>
          </cell>
          <cell r="G79" t="str">
            <v>Pinza P/PINES Comertible</v>
          </cell>
        </row>
        <row r="80">
          <cell r="A80" t="str">
            <v>Jgo.Cinceles 86C PROTO 5pzas.</v>
          </cell>
          <cell r="B80" t="str">
            <v>MYE</v>
          </cell>
          <cell r="C80">
            <v>89377</v>
          </cell>
          <cell r="D80">
            <v>91999</v>
          </cell>
          <cell r="E80" t="str">
            <v>HA7</v>
          </cell>
          <cell r="F80">
            <v>16550079</v>
          </cell>
          <cell r="G80" t="str">
            <v>Jgo.Cinceles 86C PROTO 5pzas.</v>
          </cell>
        </row>
        <row r="81">
          <cell r="A81" t="str">
            <v>Volvedor Articulado de 1</v>
          </cell>
          <cell r="B81" t="str">
            <v>MYE</v>
          </cell>
          <cell r="C81">
            <v>438632</v>
          </cell>
          <cell r="D81">
            <v>451531</v>
          </cell>
          <cell r="E81" t="str">
            <v>HA7</v>
          </cell>
          <cell r="F81">
            <v>16550080</v>
          </cell>
          <cell r="G81" t="str">
            <v>Volvedor Articulado de 1</v>
          </cell>
        </row>
        <row r="82">
          <cell r="A82" t="str">
            <v>Jgo.Cinceles 86B PROTO 7pzas.</v>
          </cell>
          <cell r="B82" t="str">
            <v>MYE</v>
          </cell>
          <cell r="C82">
            <v>151842</v>
          </cell>
          <cell r="D82">
            <v>156299</v>
          </cell>
          <cell r="E82" t="str">
            <v>HA7</v>
          </cell>
          <cell r="F82">
            <v>16550081</v>
          </cell>
          <cell r="G82" t="str">
            <v>Jgo.Cinceles 86B PROTO 7pzas.</v>
          </cell>
        </row>
        <row r="83">
          <cell r="A83" t="str">
            <v>Jgo. de Llaves BRISTOL 0.7</v>
          </cell>
          <cell r="B83" t="str">
            <v>MYE</v>
          </cell>
          <cell r="C83">
            <v>105448</v>
          </cell>
          <cell r="D83">
            <v>108546</v>
          </cell>
          <cell r="E83" t="str">
            <v>HA7</v>
          </cell>
          <cell r="F83">
            <v>16550082</v>
          </cell>
          <cell r="G83" t="str">
            <v>Jgo. de Llaves BRISTOL 0.7</v>
          </cell>
        </row>
        <row r="84">
          <cell r="A84" t="str">
            <v>Jgo. de Llaves Mixtas de 1 a 2" PROTOS</v>
          </cell>
          <cell r="B84" t="str">
            <v>MYE</v>
          </cell>
          <cell r="C84">
            <v>2746593</v>
          </cell>
          <cell r="D84">
            <v>2827312</v>
          </cell>
          <cell r="E84" t="str">
            <v>HA7</v>
          </cell>
          <cell r="F84">
            <v>16550083</v>
          </cell>
          <cell r="G84" t="str">
            <v>Jgo. de Llaves Mixtas de 1 a 2" PROTOS</v>
          </cell>
        </row>
        <row r="85">
          <cell r="A85" t="str">
            <v>Jgo. De Copas 1/2 de 3/8-1 PROTO</v>
          </cell>
          <cell r="B85" t="str">
            <v>MYE</v>
          </cell>
          <cell r="C85">
            <v>215353</v>
          </cell>
          <cell r="D85">
            <v>221676</v>
          </cell>
          <cell r="E85" t="str">
            <v>HA7</v>
          </cell>
          <cell r="F85">
            <v>16550084</v>
          </cell>
          <cell r="G85" t="str">
            <v>Jgo. De Copas 1/2 de 3/8-1 PROTO</v>
          </cell>
        </row>
        <row r="86">
          <cell r="A86" t="str">
            <v>Llave P/tubo Trabajo</v>
          </cell>
          <cell r="B86" t="str">
            <v>MYE</v>
          </cell>
          <cell r="C86">
            <v>106328</v>
          </cell>
          <cell r="D86">
            <v>109454</v>
          </cell>
          <cell r="E86" t="str">
            <v>HA7</v>
          </cell>
          <cell r="F86">
            <v>16550085</v>
          </cell>
          <cell r="G86" t="str">
            <v>Llave P/tubo Trabajo</v>
          </cell>
        </row>
        <row r="87">
          <cell r="A87" t="str">
            <v>Tijera P/Lamina 10"PROTO.</v>
          </cell>
          <cell r="B87" t="str">
            <v>MYE</v>
          </cell>
          <cell r="C87">
            <v>53274</v>
          </cell>
          <cell r="D87">
            <v>54837</v>
          </cell>
          <cell r="E87" t="str">
            <v>HA7</v>
          </cell>
          <cell r="F87">
            <v>16550086</v>
          </cell>
          <cell r="G87" t="str">
            <v>Tijera P/Lamina 10"PROTO.</v>
          </cell>
        </row>
        <row r="88">
          <cell r="A88" t="str">
            <v>Jgo. de Copas 1"DE 1.1/16-2" PROTO</v>
          </cell>
          <cell r="B88" t="str">
            <v>MYE</v>
          </cell>
          <cell r="C88">
            <v>1392174</v>
          </cell>
          <cell r="D88">
            <v>1433094</v>
          </cell>
          <cell r="E88" t="str">
            <v>HA7</v>
          </cell>
          <cell r="F88">
            <v>16550087</v>
          </cell>
          <cell r="G88" t="str">
            <v>Jgo. de Copas 1"DE 1.1/16-2" PROTO</v>
          </cell>
        </row>
        <row r="89">
          <cell r="A89" t="str">
            <v>Bomba Industrial  2.0 HP 4HME200 Marca Evans-motor webb 110/220voltios,succión y desc 1 1/2*1 1/4</v>
          </cell>
          <cell r="B89" t="str">
            <v>MYE</v>
          </cell>
          <cell r="C89">
            <v>473280</v>
          </cell>
          <cell r="D89">
            <v>487193</v>
          </cell>
          <cell r="E89" t="str">
            <v>HA7</v>
          </cell>
          <cell r="F89">
            <v>16550088</v>
          </cell>
          <cell r="G89" t="str">
            <v>Bomba Industrial  2.0 HP 4HME200 Marca Evans-motor webb 110/220voltios,succión y desc 1 1/2*1 1/4</v>
          </cell>
          <cell r="H89">
            <v>1</v>
          </cell>
        </row>
        <row r="90">
          <cell r="A90" t="str">
            <v>Equipo de Soldadura Autogena</v>
          </cell>
          <cell r="B90" t="str">
            <v>MYE</v>
          </cell>
          <cell r="C90">
            <v>1567595</v>
          </cell>
          <cell r="D90">
            <v>1585615</v>
          </cell>
          <cell r="E90" t="str">
            <v>HA7</v>
          </cell>
          <cell r="F90">
            <v>16550089</v>
          </cell>
          <cell r="G90" t="str">
            <v>Equipo de Soldadura Autogena</v>
          </cell>
          <cell r="H90">
            <v>1</v>
          </cell>
        </row>
        <row r="91">
          <cell r="A91" t="str">
            <v>Torres Riendadas de 40 metros de altura</v>
          </cell>
          <cell r="B91" t="str">
            <v>MYE</v>
          </cell>
          <cell r="C91">
            <v>14790000</v>
          </cell>
          <cell r="D91">
            <v>14960016</v>
          </cell>
          <cell r="E91" t="str">
            <v>HA7</v>
          </cell>
          <cell r="F91">
            <v>16550090</v>
          </cell>
          <cell r="G91" t="str">
            <v>Torres Riendadas de 40 metros de altura</v>
          </cell>
          <cell r="H91">
            <v>1</v>
          </cell>
        </row>
        <row r="92">
          <cell r="A92" t="str">
            <v>Torres Riendadas de 25 metros de altura</v>
          </cell>
          <cell r="B92" t="str">
            <v>MYE</v>
          </cell>
          <cell r="C92">
            <v>7377600</v>
          </cell>
          <cell r="D92">
            <v>7462407</v>
          </cell>
          <cell r="E92" t="str">
            <v>HA7</v>
          </cell>
          <cell r="F92">
            <v>16550091</v>
          </cell>
          <cell r="G92" t="str">
            <v>Torres Riendadas de 25 metros de altura</v>
          </cell>
          <cell r="H92">
            <v>1</v>
          </cell>
        </row>
        <row r="93">
          <cell r="A93" t="str">
            <v>Equipo protección respiratoria,de autocontenido, marca MSA,modelo AirHawk MMR,con cilindro ´para 30minutos,aire a 2216psi,arnes,correas,máscara ultra lite,reguladores,alarma y estuche</v>
          </cell>
          <cell r="B93" t="str">
            <v>MYE</v>
          </cell>
          <cell r="C93">
            <v>4872000</v>
          </cell>
          <cell r="D93">
            <v>5036507</v>
          </cell>
          <cell r="E93" t="str">
            <v>OM7AC</v>
          </cell>
          <cell r="F93">
            <v>16550092</v>
          </cell>
          <cell r="G93" t="str">
            <v>Equipo protección respiratoria,de autocontenido, marca MSA,modelo AirHawk MMR,con cilindro ´para 30minutos,aire a 2216psi,arnes,correas,máscara ultra lite,reguladores,alarma y estuche</v>
          </cell>
          <cell r="H93">
            <v>1</v>
          </cell>
        </row>
        <row r="94">
          <cell r="A94" t="str">
            <v>Equipo protección respiratoria,de autocontenido, marca MSA,modelo AirHawk MMR,con cilindro ´para 30minutos,aire a 2216psi,arnes,correas,máscara ultra lite,reguladores,alarma y estuche</v>
          </cell>
          <cell r="B94" t="str">
            <v>MYE</v>
          </cell>
          <cell r="C94">
            <v>4872000</v>
          </cell>
          <cell r="D94">
            <v>5036507</v>
          </cell>
          <cell r="E94" t="str">
            <v>OM7AC</v>
          </cell>
          <cell r="F94">
            <v>16550093</v>
          </cell>
          <cell r="G94" t="str">
            <v>Equipo protección respiratoria,de autocontenido, marca MSA,modelo AirHawk MMR,con cilindro ´para 30minutos,aire a 2216psi,arnes,correas,máscara ultra lite,reguladores,alarma y estuche</v>
          </cell>
          <cell r="H94">
            <v>1</v>
          </cell>
        </row>
        <row r="95">
          <cell r="A95" t="str">
            <v>Guadañadora TL- 52 J400(incluye gafas,taro medidor de aceite,3 cuchillos,herramientas,arnes y manual de operaciones)</v>
          </cell>
          <cell r="B95" t="str">
            <v>MYE</v>
          </cell>
          <cell r="C95">
            <v>1326170</v>
          </cell>
          <cell r="D95">
            <v>1379856</v>
          </cell>
          <cell r="E95" t="str">
            <v>OM7AC</v>
          </cell>
          <cell r="F95">
            <v>16550094</v>
          </cell>
          <cell r="G95" t="str">
            <v>Guadañadora TL- 52 J400(incluye gafas,taro medidor de aceite,3 cuchillos,herramientas,arnes y manual de operaciones)</v>
          </cell>
        </row>
        <row r="96">
          <cell r="A96" t="str">
            <v>Llave de cadena p/tb de 2 a 12 Pulgadas  Marca Ridgid</v>
          </cell>
          <cell r="B96" t="str">
            <v>MYE</v>
          </cell>
          <cell r="C96">
            <v>2589294</v>
          </cell>
          <cell r="D96">
            <v>2666318</v>
          </cell>
          <cell r="E96" t="str">
            <v>HA7</v>
          </cell>
          <cell r="F96">
            <v>16550095</v>
          </cell>
          <cell r="G96" t="str">
            <v>Llave de cadena p/tb de 2 a 12 Pulgadas  Marca Ridgid</v>
          </cell>
        </row>
        <row r="97">
          <cell r="A97" t="str">
            <v>Llave de cadena p/tb de 2 a 12 Pulgadas  Marca Ridgid</v>
          </cell>
          <cell r="B97" t="str">
            <v>MYE</v>
          </cell>
          <cell r="C97">
            <v>2589294</v>
          </cell>
          <cell r="D97">
            <v>2666318</v>
          </cell>
          <cell r="E97" t="str">
            <v>HA7</v>
          </cell>
          <cell r="F97">
            <v>16550096</v>
          </cell>
          <cell r="G97" t="str">
            <v>Llave de cadena p/tb de 2 a 12 Pulgadas  Marca Ridgid</v>
          </cell>
          <cell r="H97">
            <v>1</v>
          </cell>
        </row>
        <row r="98">
          <cell r="A98" t="str">
            <v>Transformadores   ?</v>
          </cell>
          <cell r="B98" t="str">
            <v>MYE</v>
          </cell>
          <cell r="C98">
            <v>3016000</v>
          </cell>
          <cell r="D98">
            <v>3034902</v>
          </cell>
          <cell r="E98" t="str">
            <v>OM7AC</v>
          </cell>
          <cell r="F98">
            <v>16550097</v>
          </cell>
          <cell r="G98" t="str">
            <v>Transformadores   ?</v>
          </cell>
          <cell r="H98">
            <v>1</v>
          </cell>
        </row>
        <row r="99">
          <cell r="A99" t="str">
            <v>Transformadores   ?</v>
          </cell>
          <cell r="B99" t="str">
            <v>MYE</v>
          </cell>
          <cell r="C99">
            <v>3016000</v>
          </cell>
          <cell r="D99">
            <v>3034902</v>
          </cell>
          <cell r="E99" t="str">
            <v>OM7AC</v>
          </cell>
          <cell r="F99">
            <v>16550098</v>
          </cell>
          <cell r="G99" t="str">
            <v>Transformadores   ?</v>
          </cell>
        </row>
        <row r="100">
          <cell r="A100" t="str">
            <v>Transformadores   ?</v>
          </cell>
          <cell r="B100" t="str">
            <v>MYE</v>
          </cell>
          <cell r="C100">
            <v>3016000</v>
          </cell>
          <cell r="D100">
            <v>3034902</v>
          </cell>
          <cell r="E100" t="str">
            <v>OM7AC</v>
          </cell>
          <cell r="F100">
            <v>16550099</v>
          </cell>
          <cell r="G100" t="str">
            <v>Transformadores   ?</v>
          </cell>
        </row>
        <row r="101">
          <cell r="A101" t="str">
            <v>Transformadores   ?</v>
          </cell>
          <cell r="B101" t="str">
            <v>MYE</v>
          </cell>
          <cell r="C101">
            <v>3016000</v>
          </cell>
          <cell r="D101">
            <v>3034902</v>
          </cell>
          <cell r="E101" t="str">
            <v>OM7AC</v>
          </cell>
          <cell r="F101">
            <v>16550100</v>
          </cell>
          <cell r="G101" t="str">
            <v>Transformadores   ?</v>
          </cell>
        </row>
        <row r="102">
          <cell r="A102" t="str">
            <v>Transformadores   ?</v>
          </cell>
          <cell r="B102" t="str">
            <v>MYE</v>
          </cell>
          <cell r="C102">
            <v>3016000</v>
          </cell>
          <cell r="D102">
            <v>3034902</v>
          </cell>
          <cell r="E102" t="str">
            <v>OM7AL</v>
          </cell>
          <cell r="F102">
            <v>16550101</v>
          </cell>
          <cell r="G102" t="str">
            <v>Transformadores   ?</v>
          </cell>
        </row>
        <row r="103">
          <cell r="A103" t="str">
            <v>Transformadores   ?</v>
          </cell>
          <cell r="B103" t="str">
            <v>MYE</v>
          </cell>
          <cell r="C103">
            <v>3016000</v>
          </cell>
          <cell r="D103">
            <v>3034902</v>
          </cell>
          <cell r="E103" t="str">
            <v>OM7AC</v>
          </cell>
          <cell r="F103">
            <v>16550102</v>
          </cell>
          <cell r="G103" t="str">
            <v>Transformadores   ?</v>
          </cell>
        </row>
        <row r="104">
          <cell r="A104" t="str">
            <v>Transformadores   ?</v>
          </cell>
          <cell r="B104" t="str">
            <v>MYE</v>
          </cell>
          <cell r="C104">
            <v>3016000</v>
          </cell>
          <cell r="D104">
            <v>3034902</v>
          </cell>
          <cell r="E104" t="str">
            <v>OM7AC</v>
          </cell>
          <cell r="F104">
            <v>16550103</v>
          </cell>
          <cell r="G104" t="str">
            <v>Transformadores   ?</v>
          </cell>
        </row>
        <row r="105">
          <cell r="A105" t="str">
            <v>Transformadores   ?</v>
          </cell>
          <cell r="B105" t="str">
            <v>MYE</v>
          </cell>
          <cell r="C105">
            <v>3016000</v>
          </cell>
          <cell r="D105">
            <v>3034902</v>
          </cell>
          <cell r="E105" t="str">
            <v>OM7AC</v>
          </cell>
          <cell r="F105">
            <v>16550104</v>
          </cell>
          <cell r="G105" t="str">
            <v>Transformadores   ?</v>
          </cell>
        </row>
        <row r="106">
          <cell r="A106" t="str">
            <v>Compresor Crafstman 3HP, 15GLN</v>
          </cell>
          <cell r="B106" t="str">
            <v>MYE</v>
          </cell>
          <cell r="C106">
            <v>989750</v>
          </cell>
          <cell r="D106">
            <v>943894</v>
          </cell>
          <cell r="E106" t="str">
            <v>HA7</v>
          </cell>
          <cell r="F106">
            <v>16550105</v>
          </cell>
          <cell r="G106" t="str">
            <v>Compresor Crafstman 3HP, 15GLN</v>
          </cell>
        </row>
        <row r="107">
          <cell r="A107" t="str">
            <v>Aire acondicionado Samsung de 2.4 Tn. Ofic. Czal</v>
          </cell>
          <cell r="B107" t="str">
            <v>MYE</v>
          </cell>
          <cell r="C107">
            <v>3801900</v>
          </cell>
          <cell r="D107">
            <v>4899606</v>
          </cell>
          <cell r="E107" t="str">
            <v>OM5</v>
          </cell>
          <cell r="F107">
            <v>16550106</v>
          </cell>
          <cell r="G107" t="str">
            <v>Aire acondicionado Samsung de 2.4 Tn. Ofic. Czal</v>
          </cell>
        </row>
        <row r="108">
          <cell r="A108" t="str">
            <v>Motor franklin de 60 hp a 460V</v>
          </cell>
          <cell r="B108" t="str">
            <v>MYE</v>
          </cell>
          <cell r="C108">
            <v>8839200</v>
          </cell>
          <cell r="D108">
            <v>9271177</v>
          </cell>
          <cell r="E108" t="str">
            <v>OM7AC</v>
          </cell>
          <cell r="F108">
            <v>16550107</v>
          </cell>
          <cell r="G108" t="str">
            <v>Motor franklin de 60 hp a 460V</v>
          </cell>
        </row>
        <row r="109">
          <cell r="A109" t="str">
            <v>B:omba sumergible inox Grundfod 230S, con motor Franklin 30HP</v>
          </cell>
          <cell r="B109" t="str">
            <v>MYE</v>
          </cell>
          <cell r="C109">
            <v>10625600</v>
          </cell>
          <cell r="D109">
            <v>11144878</v>
          </cell>
          <cell r="E109" t="str">
            <v>OM7AC</v>
          </cell>
          <cell r="F109">
            <v>16550108</v>
          </cell>
          <cell r="G109" t="str">
            <v>B:omba sumergible inox Grundfod 230S, con motor Franklin 30HP</v>
          </cell>
        </row>
        <row r="110">
          <cell r="A110" t="str">
            <v>Motobomba modelo SP 230S-10</v>
          </cell>
          <cell r="B110" t="str">
            <v>MYE</v>
          </cell>
          <cell r="C110">
            <v>13166000</v>
          </cell>
          <cell r="D110">
            <v>13911490</v>
          </cell>
          <cell r="E110" t="str">
            <v>OM7AC</v>
          </cell>
          <cell r="F110">
            <v>16550109</v>
          </cell>
          <cell r="G110" t="str">
            <v>Motobomba modelo SP 230S-10</v>
          </cell>
        </row>
        <row r="111">
          <cell r="A111" t="str">
            <v>Motor sumerg. Franklin 30HP Mod. 230S</v>
          </cell>
          <cell r="B111" t="str">
            <v>MYE</v>
          </cell>
          <cell r="C111">
            <v>6043600</v>
          </cell>
          <cell r="D111">
            <v>6145824</v>
          </cell>
          <cell r="E111" t="str">
            <v>OM7AC</v>
          </cell>
          <cell r="F111">
            <v>16550110</v>
          </cell>
          <cell r="G111" t="str">
            <v>Motor sumerg. Franklin 30HP Mod. 230S</v>
          </cell>
        </row>
        <row r="112">
          <cell r="A112" t="str">
            <v>Tanque de hierro con carreta</v>
          </cell>
          <cell r="B112" t="str">
            <v>MYE</v>
          </cell>
          <cell r="C112">
            <v>686200</v>
          </cell>
          <cell r="D112">
            <v>683097</v>
          </cell>
          <cell r="E112" t="str">
            <v>OM7AC</v>
          </cell>
          <cell r="F112">
            <v>16550111</v>
          </cell>
          <cell r="G112" t="str">
            <v>Tanque de hierro con carreta</v>
          </cell>
        </row>
        <row r="113">
          <cell r="A113" t="str">
            <v>Meger Kioritsu 3122</v>
          </cell>
          <cell r="B113" t="str">
            <v>MYE</v>
          </cell>
          <cell r="C113">
            <v>2070600</v>
          </cell>
          <cell r="D113">
            <v>1989401</v>
          </cell>
          <cell r="E113" t="str">
            <v>HA7</v>
          </cell>
          <cell r="F113">
            <v>16550112</v>
          </cell>
          <cell r="G113" t="e">
            <v>#N/A</v>
          </cell>
        </row>
        <row r="114">
          <cell r="A114" t="str">
            <v>Aire Acondic. Mini Split 22000</v>
          </cell>
          <cell r="B114" t="str">
            <v>MYE</v>
          </cell>
          <cell r="C114">
            <v>2463300</v>
          </cell>
          <cell r="D114">
            <v>2372031</v>
          </cell>
          <cell r="E114" t="str">
            <v>OM7AC</v>
          </cell>
          <cell r="F114">
            <v>16550113</v>
          </cell>
          <cell r="G114" t="e">
            <v>#N/A</v>
          </cell>
        </row>
        <row r="115">
          <cell r="A115" t="str">
            <v>Taladro rotomartillo de 1/2</v>
          </cell>
          <cell r="B115" t="str">
            <v>MYE</v>
          </cell>
          <cell r="C115">
            <v>852000</v>
          </cell>
          <cell r="D115">
            <v>821586</v>
          </cell>
          <cell r="E115" t="str">
            <v>HA7</v>
          </cell>
          <cell r="F115">
            <v>16550114</v>
          </cell>
          <cell r="G115" t="e">
            <v>#N/A</v>
          </cell>
        </row>
        <row r="116">
          <cell r="A116" t="str">
            <v>Motor sumerg Ebara M10</v>
          </cell>
          <cell r="B116" t="str">
            <v>MYE</v>
          </cell>
          <cell r="C116">
            <v>23442891</v>
          </cell>
          <cell r="D116">
            <v>22779927</v>
          </cell>
          <cell r="E116" t="str">
            <v>OM7AC</v>
          </cell>
          <cell r="F116">
            <v>16550115</v>
          </cell>
          <cell r="G116" t="e">
            <v>#N/A</v>
          </cell>
        </row>
        <row r="117">
          <cell r="A117" t="str">
            <v>Guadaña TL-52 J400</v>
          </cell>
          <cell r="B117" t="str">
            <v>MYE</v>
          </cell>
          <cell r="C117">
            <v>1365000</v>
          </cell>
          <cell r="D117">
            <v>1346277</v>
          </cell>
          <cell r="E117" t="str">
            <v>OM7AC</v>
          </cell>
          <cell r="F117">
            <v>16550116</v>
          </cell>
          <cell r="G117" t="e">
            <v>#N/A</v>
          </cell>
        </row>
        <row r="118">
          <cell r="A118" t="str">
            <v>Guadaña TL-52 J400</v>
          </cell>
          <cell r="B118" t="str">
            <v>MYE</v>
          </cell>
          <cell r="C118">
            <v>1365000</v>
          </cell>
          <cell r="D118">
            <v>1346277</v>
          </cell>
          <cell r="E118" t="str">
            <v>OM7AL</v>
          </cell>
          <cell r="F118">
            <v>16550117</v>
          </cell>
          <cell r="G118" t="e">
            <v>#N/A</v>
          </cell>
        </row>
        <row r="119">
          <cell r="A119" t="str">
            <v>Fuente lavado de ojos ducha mixta</v>
          </cell>
          <cell r="B119" t="str">
            <v>EMC</v>
          </cell>
          <cell r="C119">
            <v>1096664</v>
          </cell>
          <cell r="D119">
            <v>1128894</v>
          </cell>
          <cell r="E119" t="str">
            <v>EL7</v>
          </cell>
          <cell r="F119">
            <v>16600001</v>
          </cell>
          <cell r="G119" t="str">
            <v>Fuente lavado de ojos ducha mixta</v>
          </cell>
        </row>
        <row r="120">
          <cell r="A120" t="str">
            <v>Fuente lavado de ojos ducha mixta</v>
          </cell>
          <cell r="B120" t="str">
            <v>EMC</v>
          </cell>
          <cell r="C120">
            <v>1096664</v>
          </cell>
          <cell r="D120">
            <v>1128894</v>
          </cell>
          <cell r="E120" t="str">
            <v>EL7</v>
          </cell>
          <cell r="F120">
            <v>16600002</v>
          </cell>
          <cell r="G120" t="str">
            <v>Fuente lavado de ojos ducha mixta</v>
          </cell>
        </row>
        <row r="121">
          <cell r="A121" t="str">
            <v>Fuente lavado de ojos ducha mixta</v>
          </cell>
          <cell r="B121" t="str">
            <v>EMC</v>
          </cell>
          <cell r="C121">
            <v>1096664</v>
          </cell>
          <cell r="D121">
            <v>1128894</v>
          </cell>
          <cell r="E121" t="str">
            <v>EL7</v>
          </cell>
          <cell r="F121">
            <v>16600003</v>
          </cell>
          <cell r="G121" t="str">
            <v>Fuente lavado de ojos ducha mixta</v>
          </cell>
        </row>
        <row r="122">
          <cell r="A122" t="str">
            <v>Sension 7w/1 meter cond probe 115</v>
          </cell>
          <cell r="B122" t="str">
            <v>EMC</v>
          </cell>
          <cell r="C122">
            <v>3507005</v>
          </cell>
          <cell r="D122">
            <v>3594227</v>
          </cell>
          <cell r="E122" t="str">
            <v>EL7</v>
          </cell>
          <cell r="F122">
            <v>16600004</v>
          </cell>
          <cell r="G122" t="str">
            <v>Sension 7w/1 meter cond probe 115</v>
          </cell>
        </row>
        <row r="123">
          <cell r="A123" t="str">
            <v>DR/4000u spectro,uv/vis 115 VAC</v>
          </cell>
          <cell r="B123" t="str">
            <v>EMC</v>
          </cell>
          <cell r="C123">
            <v>28182989</v>
          </cell>
          <cell r="D123">
            <v>28883909</v>
          </cell>
          <cell r="E123" t="str">
            <v>EL7</v>
          </cell>
          <cell r="F123">
            <v>16600005</v>
          </cell>
          <cell r="G123" t="str">
            <v>DR/4000u spectro,uv/vis 115 VAC</v>
          </cell>
        </row>
        <row r="124">
          <cell r="A124" t="str">
            <v>Macropipeteador pipetas 0.1-100 estuche schott</v>
          </cell>
          <cell r="B124" t="str">
            <v>EMC</v>
          </cell>
          <cell r="C124">
            <v>171093</v>
          </cell>
          <cell r="D124">
            <v>-92282</v>
          </cell>
          <cell r="E124" t="str">
            <v>EL7</v>
          </cell>
          <cell r="F124">
            <v>16600006</v>
          </cell>
          <cell r="G124" t="str">
            <v>Macropipeteador pipetas 0.1-100 estuche schott</v>
          </cell>
        </row>
        <row r="125">
          <cell r="A125" t="str">
            <v>Digital titrator</v>
          </cell>
          <cell r="B125" t="str">
            <v>EMC</v>
          </cell>
          <cell r="C125">
            <v>666490</v>
          </cell>
          <cell r="D125">
            <v>683062</v>
          </cell>
          <cell r="E125" t="str">
            <v>EL7</v>
          </cell>
          <cell r="F125">
            <v>16600007</v>
          </cell>
          <cell r="G125" t="str">
            <v>Digital titrator</v>
          </cell>
        </row>
        <row r="126">
          <cell r="A126" t="str">
            <v>Digital titrator</v>
          </cell>
          <cell r="B126" t="str">
            <v>EMC</v>
          </cell>
          <cell r="C126">
            <v>666490</v>
          </cell>
          <cell r="D126">
            <v>683062</v>
          </cell>
          <cell r="E126" t="str">
            <v>EL7</v>
          </cell>
          <cell r="F126">
            <v>16600008</v>
          </cell>
          <cell r="G126" t="str">
            <v>Digital titrator</v>
          </cell>
        </row>
        <row r="127">
          <cell r="A127" t="str">
            <v>2100N lab turb. 115/230v, 50/60HZ epa1821</v>
          </cell>
          <cell r="B127" t="str">
            <v>EMC</v>
          </cell>
          <cell r="C127">
            <v>8759578</v>
          </cell>
          <cell r="D127">
            <v>8977426</v>
          </cell>
          <cell r="E127" t="str">
            <v>EL7</v>
          </cell>
          <cell r="F127">
            <v>16600009</v>
          </cell>
          <cell r="G127" t="str">
            <v>2100N lab turb. 115/230v, 50/60HZ epa1821</v>
          </cell>
        </row>
        <row r="128">
          <cell r="A128" t="str">
            <v>Sension1 w/platinum ph electrode ce</v>
          </cell>
          <cell r="B128" t="str">
            <v>EMC</v>
          </cell>
          <cell r="C128">
            <v>2266065</v>
          </cell>
          <cell r="D128">
            <v>2322421</v>
          </cell>
          <cell r="E128" t="str">
            <v>EL7</v>
          </cell>
          <cell r="F128">
            <v>16600010</v>
          </cell>
          <cell r="G128" t="str">
            <v>Sension1 w/platinum ph electrode ce</v>
          </cell>
        </row>
        <row r="129">
          <cell r="A129" t="str">
            <v>Sension3 lab ph meter 115v</v>
          </cell>
          <cell r="B129" t="str">
            <v>EMC</v>
          </cell>
          <cell r="C129">
            <v>2805604</v>
          </cell>
          <cell r="D129">
            <v>2875380</v>
          </cell>
          <cell r="E129" t="str">
            <v>EL7</v>
          </cell>
          <cell r="F129">
            <v>16600011</v>
          </cell>
          <cell r="G129" t="str">
            <v>Sension3 lab ph meter 115v</v>
          </cell>
        </row>
        <row r="130">
          <cell r="A130" t="str">
            <v>Quanti-Sealer 110</v>
          </cell>
          <cell r="B130" t="str">
            <v>EMC</v>
          </cell>
          <cell r="C130">
            <v>11088480</v>
          </cell>
          <cell r="D130">
            <v>11364252</v>
          </cell>
          <cell r="E130" t="str">
            <v>EL7</v>
          </cell>
          <cell r="F130">
            <v>16600012</v>
          </cell>
          <cell r="G130" t="str">
            <v>Quanti-Sealer 110</v>
          </cell>
        </row>
        <row r="131">
          <cell r="A131" t="str">
            <v>Incubadora 120v 30*29*24</v>
          </cell>
          <cell r="B131" t="str">
            <v>EMC</v>
          </cell>
          <cell r="C131">
            <v>2239420</v>
          </cell>
          <cell r="D131">
            <v>2295111</v>
          </cell>
          <cell r="E131" t="str">
            <v>EL7</v>
          </cell>
          <cell r="F131">
            <v>16600013</v>
          </cell>
          <cell r="G131" t="str">
            <v>Incubadora 120v 30*29*24</v>
          </cell>
        </row>
        <row r="132">
          <cell r="A132" t="str">
            <v>Olla Autoclave 25lts</v>
          </cell>
          <cell r="B132" t="str">
            <v>EMC</v>
          </cell>
          <cell r="C132">
            <v>2021224</v>
          </cell>
          <cell r="D132">
            <v>2071490</v>
          </cell>
          <cell r="E132" t="str">
            <v>EL7</v>
          </cell>
          <cell r="F132">
            <v>16600014</v>
          </cell>
          <cell r="G132" t="str">
            <v>Olla Autoclave 25lts</v>
          </cell>
        </row>
        <row r="133">
          <cell r="A133" t="str">
            <v>Destilador de agua mod 26-c waterwise</v>
          </cell>
          <cell r="B133" t="str">
            <v>EMC</v>
          </cell>
          <cell r="C133">
            <v>5042328</v>
          </cell>
          <cell r="D133">
            <v>5167731</v>
          </cell>
          <cell r="E133" t="str">
            <v>EL7</v>
          </cell>
          <cell r="F133">
            <v>16600015</v>
          </cell>
          <cell r="G133" t="str">
            <v>Destilador de agua mod 26-c waterwise</v>
          </cell>
        </row>
        <row r="134">
          <cell r="A134" t="str">
            <v>Lampara UV laboratorio</v>
          </cell>
          <cell r="B134" t="str">
            <v>EMC</v>
          </cell>
          <cell r="C134">
            <v>598322</v>
          </cell>
          <cell r="D134">
            <v>613201</v>
          </cell>
          <cell r="E134" t="str">
            <v>EL7</v>
          </cell>
          <cell r="F134">
            <v>16600016</v>
          </cell>
          <cell r="G134" t="str">
            <v>lampara uv laboratorio</v>
          </cell>
        </row>
        <row r="135">
          <cell r="A135" t="str">
            <v>Rotametro REGAL 7501-100</v>
          </cell>
          <cell r="B135" t="str">
            <v>ETT</v>
          </cell>
          <cell r="C135">
            <v>1136800</v>
          </cell>
          <cell r="D135">
            <v>1097037</v>
          </cell>
          <cell r="E135" t="str">
            <v>EDEL7</v>
          </cell>
          <cell r="F135">
            <v>16600017</v>
          </cell>
          <cell r="G135" t="str">
            <v>Rotametro REGAL 7501-100</v>
          </cell>
        </row>
        <row r="136">
          <cell r="A136" t="str">
            <v>Macropipeteador eléctrico ACCU</v>
          </cell>
          <cell r="B136" t="str">
            <v>EMC</v>
          </cell>
          <cell r="C136">
            <v>1378080</v>
          </cell>
          <cell r="D136">
            <v>1347771</v>
          </cell>
          <cell r="E136" t="str">
            <v>EL7</v>
          </cell>
          <cell r="F136">
            <v>16600018</v>
          </cell>
          <cell r="G136" t="e">
            <v>#N/A</v>
          </cell>
        </row>
        <row r="137">
          <cell r="A137" t="str">
            <v>Camaras Mavica Sony FD200 digital</v>
          </cell>
          <cell r="B137" t="str">
            <v>MEEO</v>
          </cell>
          <cell r="C137">
            <v>1799000</v>
          </cell>
          <cell r="D137">
            <v>1120607</v>
          </cell>
          <cell r="E137" t="str">
            <v>OME5</v>
          </cell>
          <cell r="F137">
            <v>16650001</v>
          </cell>
          <cell r="G137" t="str">
            <v>Camaras Mavica Sony FD200 digital</v>
          </cell>
        </row>
        <row r="138">
          <cell r="A138" t="str">
            <v>Camaras Mavica Sony FD200 digital</v>
          </cell>
          <cell r="B138" t="str">
            <v>MEEO</v>
          </cell>
          <cell r="C138">
            <v>1799000</v>
          </cell>
          <cell r="D138">
            <v>1120607</v>
          </cell>
          <cell r="E138" t="str">
            <v>OME5</v>
          </cell>
          <cell r="F138">
            <v>16650002</v>
          </cell>
          <cell r="G138" t="str">
            <v>Camaras Mavica Sony FD200 digital</v>
          </cell>
          <cell r="H138">
            <v>1</v>
          </cell>
        </row>
        <row r="139">
          <cell r="A139" t="str">
            <v>Camaras de Video Sony TV 140 digital</v>
          </cell>
          <cell r="B139" t="str">
            <v>MEEO</v>
          </cell>
          <cell r="C139">
            <v>1699000</v>
          </cell>
          <cell r="D139">
            <v>1058312</v>
          </cell>
          <cell r="E139" t="str">
            <v>OME5</v>
          </cell>
          <cell r="F139">
            <v>16650003</v>
          </cell>
          <cell r="G139" t="str">
            <v>Camaras de Video Sony TV 140 digital</v>
          </cell>
          <cell r="H139">
            <v>1</v>
          </cell>
        </row>
        <row r="140">
          <cell r="A140" t="str">
            <v>Camaras de Video Sony TV 140 digital</v>
          </cell>
          <cell r="B140" t="str">
            <v>MEEO</v>
          </cell>
          <cell r="C140">
            <v>1699000</v>
          </cell>
          <cell r="D140">
            <v>1058312</v>
          </cell>
          <cell r="E140" t="str">
            <v>OME5</v>
          </cell>
          <cell r="F140">
            <v>16650004</v>
          </cell>
          <cell r="G140" t="str">
            <v>Camaras de Video Sony TV 140 digital</v>
          </cell>
        </row>
        <row r="141">
          <cell r="A141" t="str">
            <v>Silla Gerencia Comercial</v>
          </cell>
          <cell r="B141" t="str">
            <v>MEEO</v>
          </cell>
          <cell r="C141">
            <v>430000</v>
          </cell>
          <cell r="D141">
            <v>535105</v>
          </cell>
          <cell r="E141" t="str">
            <v>ME5</v>
          </cell>
          <cell r="F141">
            <v>16650005</v>
          </cell>
          <cell r="G141" t="str">
            <v>Silla Gerencia Comercial</v>
          </cell>
        </row>
        <row r="142">
          <cell r="A142" t="str">
            <v>Greca 60 Pocillos Coldelec</v>
          </cell>
          <cell r="B142" t="str">
            <v>MEEO</v>
          </cell>
          <cell r="C142">
            <v>279328</v>
          </cell>
          <cell r="D142">
            <v>108114</v>
          </cell>
          <cell r="E142" t="str">
            <v>OME5</v>
          </cell>
          <cell r="F142">
            <v>16650006</v>
          </cell>
          <cell r="G142" t="str">
            <v>Greca 60 Pocillos Coldelec</v>
          </cell>
        </row>
        <row r="143">
          <cell r="A143" t="str">
            <v>Escritorios en madera mekano</v>
          </cell>
          <cell r="B143" t="str">
            <v>MEEO</v>
          </cell>
          <cell r="C143">
            <v>240000</v>
          </cell>
          <cell r="D143">
            <v>298670</v>
          </cell>
          <cell r="E143" t="str">
            <v>ME5</v>
          </cell>
          <cell r="F143">
            <v>16650007</v>
          </cell>
          <cell r="G143" t="str">
            <v>Escritorios en madera mekano</v>
          </cell>
        </row>
        <row r="144">
          <cell r="A144" t="str">
            <v>Escritorios en madera mekano</v>
          </cell>
          <cell r="B144" t="str">
            <v>MEEO</v>
          </cell>
          <cell r="C144">
            <v>240000</v>
          </cell>
          <cell r="D144">
            <v>298670</v>
          </cell>
          <cell r="E144" t="str">
            <v>ME5</v>
          </cell>
          <cell r="F144">
            <v>16650008</v>
          </cell>
          <cell r="G144" t="str">
            <v>Escritorios en madera mekano</v>
          </cell>
        </row>
        <row r="145">
          <cell r="A145" t="str">
            <v>Silla Gerencial</v>
          </cell>
          <cell r="B145" t="str">
            <v>MEEO</v>
          </cell>
          <cell r="C145">
            <v>246500</v>
          </cell>
          <cell r="D145">
            <v>309054</v>
          </cell>
          <cell r="E145" t="str">
            <v>ME5</v>
          </cell>
          <cell r="F145">
            <v>16650009</v>
          </cell>
          <cell r="G145" t="str">
            <v>Silla Gerencial</v>
          </cell>
        </row>
        <row r="146">
          <cell r="A146" t="str">
            <v>Silla para puesto de trabajo</v>
          </cell>
          <cell r="B146" t="str">
            <v>MEEO</v>
          </cell>
          <cell r="C146">
            <v>198650</v>
          </cell>
          <cell r="D146">
            <v>249059</v>
          </cell>
          <cell r="E146" t="str">
            <v>ME5</v>
          </cell>
          <cell r="F146">
            <v>16650010</v>
          </cell>
          <cell r="G146" t="str">
            <v>Silla para puesto de trabajo</v>
          </cell>
        </row>
        <row r="147">
          <cell r="A147" t="str">
            <v>Silla para puesto de trabajo</v>
          </cell>
          <cell r="B147" t="str">
            <v>MEEO</v>
          </cell>
          <cell r="C147">
            <v>198650</v>
          </cell>
          <cell r="D147">
            <v>249059</v>
          </cell>
          <cell r="E147" t="str">
            <v>ME5</v>
          </cell>
          <cell r="F147">
            <v>16650011</v>
          </cell>
          <cell r="G147" t="str">
            <v>Silla para puesto de trabajo</v>
          </cell>
        </row>
        <row r="148">
          <cell r="A148" t="str">
            <v>Silla para puesto de trabajo</v>
          </cell>
          <cell r="B148" t="str">
            <v>MEEO</v>
          </cell>
          <cell r="C148">
            <v>198650</v>
          </cell>
          <cell r="D148">
            <v>249059</v>
          </cell>
          <cell r="E148" t="str">
            <v>ME5</v>
          </cell>
          <cell r="F148">
            <v>16650012</v>
          </cell>
          <cell r="G148" t="str">
            <v>Silla para puesto de trabajo</v>
          </cell>
        </row>
        <row r="149">
          <cell r="A149" t="str">
            <v>Silla para puesto de trabajo</v>
          </cell>
          <cell r="B149" t="str">
            <v>MEEO</v>
          </cell>
          <cell r="C149">
            <v>198650</v>
          </cell>
          <cell r="D149">
            <v>249059</v>
          </cell>
          <cell r="E149" t="str">
            <v>ME5</v>
          </cell>
          <cell r="F149">
            <v>16650013</v>
          </cell>
          <cell r="G149" t="str">
            <v>Silla para puesto de trabajo</v>
          </cell>
        </row>
        <row r="150">
          <cell r="A150" t="str">
            <v>Silla para puesto de trabajo</v>
          </cell>
          <cell r="B150" t="str">
            <v>MEEO</v>
          </cell>
          <cell r="C150">
            <v>198650</v>
          </cell>
          <cell r="D150">
            <v>249059</v>
          </cell>
          <cell r="E150" t="str">
            <v>ME5</v>
          </cell>
          <cell r="F150">
            <v>16650014</v>
          </cell>
          <cell r="G150" t="str">
            <v>Silla para puesto de trabajo</v>
          </cell>
        </row>
        <row r="151">
          <cell r="A151" t="str">
            <v>Silla para puesto de trabajo</v>
          </cell>
          <cell r="B151" t="str">
            <v>MEEO</v>
          </cell>
          <cell r="C151">
            <v>198650</v>
          </cell>
          <cell r="D151">
            <v>249059</v>
          </cell>
          <cell r="E151" t="str">
            <v>ME5</v>
          </cell>
          <cell r="F151">
            <v>16650015</v>
          </cell>
          <cell r="G151" t="str">
            <v>Silla para puesto de trabajo</v>
          </cell>
        </row>
        <row r="152">
          <cell r="A152" t="str">
            <v>Silla para puesto de trabajo</v>
          </cell>
          <cell r="B152" t="str">
            <v>MEEO</v>
          </cell>
          <cell r="C152">
            <v>198650</v>
          </cell>
          <cell r="D152">
            <v>249059</v>
          </cell>
          <cell r="E152" t="str">
            <v>ME5</v>
          </cell>
          <cell r="F152">
            <v>16650016</v>
          </cell>
          <cell r="G152" t="str">
            <v>Silla para puesto de trabajo</v>
          </cell>
        </row>
        <row r="153">
          <cell r="A153" t="str">
            <v>Silla para puesto de trabajo</v>
          </cell>
          <cell r="B153" t="str">
            <v>MEEO</v>
          </cell>
          <cell r="C153">
            <v>198650</v>
          </cell>
          <cell r="D153">
            <v>249059</v>
          </cell>
          <cell r="E153" t="str">
            <v>ME5</v>
          </cell>
          <cell r="F153">
            <v>16650017</v>
          </cell>
          <cell r="G153" t="str">
            <v>Silla para puesto de trabajo</v>
          </cell>
        </row>
        <row r="154">
          <cell r="A154" t="str">
            <v>Tandens de cuatro sillas en paño, color negro</v>
          </cell>
          <cell r="B154" t="str">
            <v>MEEO</v>
          </cell>
          <cell r="C154">
            <v>498800</v>
          </cell>
          <cell r="D154">
            <v>625360</v>
          </cell>
          <cell r="E154" t="str">
            <v>ME5</v>
          </cell>
          <cell r="F154">
            <v>16650018</v>
          </cell>
          <cell r="G154" t="str">
            <v>Tandens de cuatro sillas en paño, color negro</v>
          </cell>
        </row>
        <row r="155">
          <cell r="A155" t="str">
            <v>Tandens de cuatro sillas en paño, color negro</v>
          </cell>
          <cell r="B155" t="str">
            <v>MEEO</v>
          </cell>
          <cell r="C155">
            <v>498800</v>
          </cell>
          <cell r="D155">
            <v>625360</v>
          </cell>
          <cell r="E155" t="str">
            <v>ME5</v>
          </cell>
          <cell r="F155">
            <v>16650019</v>
          </cell>
          <cell r="G155" t="str">
            <v>Tandens de cuatro sillas en paño, color negro</v>
          </cell>
        </row>
        <row r="156">
          <cell r="A156" t="str">
            <v>Silla Gerencial</v>
          </cell>
          <cell r="B156" t="str">
            <v>MEEO</v>
          </cell>
          <cell r="C156">
            <v>246500</v>
          </cell>
          <cell r="D156">
            <v>309054</v>
          </cell>
          <cell r="E156" t="str">
            <v>ME5</v>
          </cell>
          <cell r="F156">
            <v>16650020</v>
          </cell>
          <cell r="G156" t="str">
            <v>Silla Gerencial</v>
          </cell>
        </row>
        <row r="157">
          <cell r="A157" t="str">
            <v>Tandens de cuatro sillas en paño, color negro</v>
          </cell>
          <cell r="B157" t="str">
            <v>MEEO</v>
          </cell>
          <cell r="C157">
            <v>498800</v>
          </cell>
          <cell r="D157">
            <v>625360</v>
          </cell>
          <cell r="E157" t="str">
            <v>ME5</v>
          </cell>
          <cell r="F157">
            <v>16650021</v>
          </cell>
          <cell r="G157" t="str">
            <v>Tandens de cuatro sillas en paño, color negro</v>
          </cell>
        </row>
        <row r="158">
          <cell r="A158" t="str">
            <v>Tandens de cuatro sillas en paño, color negro</v>
          </cell>
          <cell r="B158" t="str">
            <v>MEEO</v>
          </cell>
          <cell r="C158">
            <v>498800</v>
          </cell>
          <cell r="D158">
            <v>625360</v>
          </cell>
          <cell r="E158" t="str">
            <v>ME5</v>
          </cell>
          <cell r="F158">
            <v>16650022</v>
          </cell>
          <cell r="G158" t="str">
            <v>Tandens de cuatro sillas en paño, color negro</v>
          </cell>
        </row>
        <row r="159">
          <cell r="A159" t="str">
            <v>Tandens de cuatro sillas en paño, color negro</v>
          </cell>
          <cell r="B159" t="str">
            <v>MEEO</v>
          </cell>
          <cell r="C159">
            <v>498800</v>
          </cell>
          <cell r="D159">
            <v>625360</v>
          </cell>
          <cell r="E159" t="str">
            <v>ME5</v>
          </cell>
          <cell r="F159">
            <v>16650023</v>
          </cell>
          <cell r="G159" t="str">
            <v>Tandens de cuatro sillas en paño, color negro</v>
          </cell>
        </row>
        <row r="160">
          <cell r="A160" t="str">
            <v>Mesa redonda</v>
          </cell>
          <cell r="B160" t="str">
            <v>MEEO</v>
          </cell>
          <cell r="C160">
            <v>50000</v>
          </cell>
          <cell r="D160">
            <v>62687</v>
          </cell>
          <cell r="E160" t="str">
            <v>ME5</v>
          </cell>
          <cell r="F160">
            <v>16650024</v>
          </cell>
          <cell r="G160" t="str">
            <v>Mesa redonda</v>
          </cell>
        </row>
        <row r="161">
          <cell r="A161" t="str">
            <v>Palomera de madera</v>
          </cell>
          <cell r="B161" t="str">
            <v>MEEO</v>
          </cell>
          <cell r="C161">
            <v>25000</v>
          </cell>
          <cell r="D161">
            <v>31346</v>
          </cell>
          <cell r="E161" t="str">
            <v>ME5</v>
          </cell>
          <cell r="F161">
            <v>16650025</v>
          </cell>
          <cell r="G161" t="str">
            <v>Palomera de madera</v>
          </cell>
        </row>
        <row r="162">
          <cell r="A162" t="str">
            <v>Carteleras</v>
          </cell>
          <cell r="B162" t="str">
            <v>MEEO</v>
          </cell>
          <cell r="C162">
            <v>20000</v>
          </cell>
          <cell r="D162">
            <v>25072</v>
          </cell>
          <cell r="E162" t="str">
            <v>ME5</v>
          </cell>
          <cell r="F162">
            <v>16650026</v>
          </cell>
          <cell r="G162" t="str">
            <v>Carteleras</v>
          </cell>
        </row>
        <row r="163">
          <cell r="A163" t="str">
            <v>Carteleras</v>
          </cell>
          <cell r="B163" t="str">
            <v>MEEO</v>
          </cell>
          <cell r="C163">
            <v>20000</v>
          </cell>
          <cell r="D163">
            <v>25072</v>
          </cell>
          <cell r="E163" t="str">
            <v>ME5</v>
          </cell>
          <cell r="F163">
            <v>16650027</v>
          </cell>
          <cell r="G163" t="str">
            <v>Carteleras</v>
          </cell>
        </row>
        <row r="164">
          <cell r="A164" t="str">
            <v>Cofres dobles</v>
          </cell>
          <cell r="B164" t="str">
            <v>MEEO</v>
          </cell>
          <cell r="C164">
            <v>50000</v>
          </cell>
          <cell r="D164">
            <v>62687</v>
          </cell>
          <cell r="E164" t="str">
            <v>OME5</v>
          </cell>
          <cell r="F164">
            <v>16650028</v>
          </cell>
          <cell r="G164" t="str">
            <v>Cofres dobles</v>
          </cell>
        </row>
        <row r="165">
          <cell r="A165" t="str">
            <v>Cofres dobles</v>
          </cell>
          <cell r="B165" t="str">
            <v>MEEO</v>
          </cell>
          <cell r="C165">
            <v>50000</v>
          </cell>
          <cell r="D165">
            <v>62687</v>
          </cell>
          <cell r="E165" t="str">
            <v>OME5</v>
          </cell>
          <cell r="F165">
            <v>16650029</v>
          </cell>
          <cell r="G165" t="str">
            <v>Cofres dobles</v>
          </cell>
        </row>
        <row r="166">
          <cell r="A166" t="str">
            <v>Escritorios grandes</v>
          </cell>
          <cell r="B166" t="str">
            <v>MEEO</v>
          </cell>
          <cell r="C166">
            <v>150000</v>
          </cell>
          <cell r="D166">
            <v>188057</v>
          </cell>
          <cell r="E166" t="str">
            <v>ME5</v>
          </cell>
          <cell r="F166">
            <v>16650030</v>
          </cell>
          <cell r="G166" t="str">
            <v>Escritorios grandes</v>
          </cell>
        </row>
        <row r="167">
          <cell r="A167" t="str">
            <v>Escritorios grandes</v>
          </cell>
          <cell r="B167" t="str">
            <v>MEEO</v>
          </cell>
          <cell r="C167">
            <v>150000</v>
          </cell>
          <cell r="D167">
            <v>188057</v>
          </cell>
          <cell r="E167" t="str">
            <v>ME5</v>
          </cell>
          <cell r="F167">
            <v>16650031</v>
          </cell>
          <cell r="G167" t="str">
            <v>Escritorios grandes</v>
          </cell>
        </row>
        <row r="168">
          <cell r="A168" t="str">
            <v>Módulos de trabajo</v>
          </cell>
          <cell r="B168" t="str">
            <v>MEEO</v>
          </cell>
          <cell r="C168">
            <v>150000</v>
          </cell>
          <cell r="D168">
            <v>188057</v>
          </cell>
          <cell r="E168" t="str">
            <v>ME5</v>
          </cell>
          <cell r="F168">
            <v>16650032</v>
          </cell>
          <cell r="G168" t="str">
            <v>Módulos de trabajo</v>
          </cell>
        </row>
        <row r="169">
          <cell r="A169" t="str">
            <v>Módulos de trabajo</v>
          </cell>
          <cell r="B169" t="str">
            <v>MEEO</v>
          </cell>
          <cell r="C169">
            <v>150000</v>
          </cell>
          <cell r="D169">
            <v>188057</v>
          </cell>
          <cell r="E169" t="str">
            <v>ME5</v>
          </cell>
          <cell r="F169">
            <v>16650033</v>
          </cell>
          <cell r="G169" t="str">
            <v>Módulos de trabajo</v>
          </cell>
        </row>
        <row r="170">
          <cell r="A170" t="str">
            <v>Poltronas</v>
          </cell>
          <cell r="B170" t="str">
            <v>MEEO</v>
          </cell>
          <cell r="C170">
            <v>40000</v>
          </cell>
          <cell r="D170">
            <v>50157</v>
          </cell>
          <cell r="E170" t="str">
            <v>ME5</v>
          </cell>
          <cell r="F170">
            <v>16650034</v>
          </cell>
          <cell r="G170" t="str">
            <v>Poltronas</v>
          </cell>
        </row>
        <row r="171">
          <cell r="A171" t="str">
            <v>Poltronas</v>
          </cell>
          <cell r="B171" t="str">
            <v>MEEO</v>
          </cell>
          <cell r="C171">
            <v>40000</v>
          </cell>
          <cell r="D171">
            <v>50157</v>
          </cell>
          <cell r="E171" t="str">
            <v>ME5</v>
          </cell>
          <cell r="F171">
            <v>16650035</v>
          </cell>
          <cell r="G171" t="str">
            <v>Poltronas</v>
          </cell>
        </row>
        <row r="172">
          <cell r="A172" t="str">
            <v>Poltronas</v>
          </cell>
          <cell r="B172" t="str">
            <v>MEEO</v>
          </cell>
          <cell r="C172">
            <v>40000</v>
          </cell>
          <cell r="D172">
            <v>50157</v>
          </cell>
          <cell r="E172" t="str">
            <v>ME5</v>
          </cell>
          <cell r="F172">
            <v>16650036</v>
          </cell>
          <cell r="G172" t="str">
            <v>Poltronas</v>
          </cell>
        </row>
        <row r="173">
          <cell r="A173" t="str">
            <v>Poltronas</v>
          </cell>
          <cell r="B173" t="str">
            <v>MEEO</v>
          </cell>
          <cell r="C173">
            <v>40000</v>
          </cell>
          <cell r="D173">
            <v>50157</v>
          </cell>
          <cell r="E173" t="str">
            <v>ME5</v>
          </cell>
          <cell r="F173">
            <v>16650037</v>
          </cell>
          <cell r="G173" t="str">
            <v>Poltronas</v>
          </cell>
        </row>
        <row r="174">
          <cell r="A174" t="str">
            <v>Poltronas</v>
          </cell>
          <cell r="B174" t="str">
            <v>MEEO</v>
          </cell>
          <cell r="C174">
            <v>40000</v>
          </cell>
          <cell r="D174">
            <v>50157</v>
          </cell>
          <cell r="E174" t="str">
            <v>ME5</v>
          </cell>
          <cell r="F174">
            <v>16650038</v>
          </cell>
          <cell r="G174" t="str">
            <v>Poltronas</v>
          </cell>
        </row>
        <row r="175">
          <cell r="A175" t="str">
            <v>Poltronas</v>
          </cell>
          <cell r="B175" t="str">
            <v>MEEO</v>
          </cell>
          <cell r="C175">
            <v>40000</v>
          </cell>
          <cell r="D175">
            <v>50157</v>
          </cell>
          <cell r="E175" t="str">
            <v>ME5</v>
          </cell>
          <cell r="F175">
            <v>16650039</v>
          </cell>
          <cell r="G175" t="str">
            <v>Poltronas</v>
          </cell>
        </row>
        <row r="176">
          <cell r="A176" t="str">
            <v>Postes de hierro para separadores</v>
          </cell>
          <cell r="B176" t="str">
            <v>MEEO</v>
          </cell>
          <cell r="C176">
            <v>10000</v>
          </cell>
          <cell r="D176">
            <v>12542</v>
          </cell>
          <cell r="E176" t="str">
            <v>OME5</v>
          </cell>
          <cell r="F176">
            <v>16650040</v>
          </cell>
          <cell r="G176" t="str">
            <v>Postes de hierro para separadores</v>
          </cell>
        </row>
        <row r="177">
          <cell r="A177" t="str">
            <v>Postes de hierro para separadores</v>
          </cell>
          <cell r="B177" t="str">
            <v>MEEO</v>
          </cell>
          <cell r="C177">
            <v>10000</v>
          </cell>
          <cell r="D177">
            <v>12542</v>
          </cell>
          <cell r="E177" t="str">
            <v>OME5</v>
          </cell>
          <cell r="F177">
            <v>16650041</v>
          </cell>
          <cell r="G177" t="str">
            <v>Postes de hierro para separadores</v>
          </cell>
        </row>
        <row r="178">
          <cell r="A178" t="str">
            <v>Postes de hierro para separadores</v>
          </cell>
          <cell r="B178" t="str">
            <v>MEEO</v>
          </cell>
          <cell r="C178">
            <v>10000</v>
          </cell>
          <cell r="D178">
            <v>12542</v>
          </cell>
          <cell r="E178" t="str">
            <v>OME5</v>
          </cell>
          <cell r="F178">
            <v>16650042</v>
          </cell>
          <cell r="G178" t="str">
            <v>Postes de hierro para separadores</v>
          </cell>
        </row>
        <row r="179">
          <cell r="A179" t="str">
            <v>Postes de hierro para separadores</v>
          </cell>
          <cell r="B179" t="str">
            <v>MEEO</v>
          </cell>
          <cell r="C179">
            <v>10000</v>
          </cell>
          <cell r="D179">
            <v>12542</v>
          </cell>
          <cell r="E179" t="str">
            <v>OME5</v>
          </cell>
          <cell r="F179">
            <v>16650043</v>
          </cell>
          <cell r="G179" t="str">
            <v>Postes de hierro para separadores</v>
          </cell>
        </row>
        <row r="180">
          <cell r="A180" t="str">
            <v>Postes de hierro para separadores</v>
          </cell>
          <cell r="B180" t="str">
            <v>MEEO</v>
          </cell>
          <cell r="C180">
            <v>10000</v>
          </cell>
          <cell r="D180">
            <v>12542</v>
          </cell>
          <cell r="E180" t="str">
            <v>OME5</v>
          </cell>
          <cell r="F180">
            <v>16650044</v>
          </cell>
          <cell r="G180" t="str">
            <v>Postes de hierro para separadores</v>
          </cell>
        </row>
        <row r="181">
          <cell r="A181" t="str">
            <v>Postes de hierro para separadores</v>
          </cell>
          <cell r="B181" t="str">
            <v>MEEO</v>
          </cell>
          <cell r="C181">
            <v>10000</v>
          </cell>
          <cell r="D181">
            <v>12542</v>
          </cell>
          <cell r="E181" t="str">
            <v>OME5</v>
          </cell>
          <cell r="F181">
            <v>16650045</v>
          </cell>
          <cell r="G181" t="str">
            <v>Postes de hierro para separadores</v>
          </cell>
        </row>
        <row r="182">
          <cell r="A182" t="str">
            <v>Postes de hierro para separadores</v>
          </cell>
          <cell r="B182" t="str">
            <v>MEEO</v>
          </cell>
          <cell r="C182">
            <v>10000</v>
          </cell>
          <cell r="D182">
            <v>12542</v>
          </cell>
          <cell r="E182" t="str">
            <v>OME5</v>
          </cell>
          <cell r="F182">
            <v>16650046</v>
          </cell>
          <cell r="G182" t="str">
            <v>Postes de hierro para separadores</v>
          </cell>
        </row>
        <row r="183">
          <cell r="A183" t="str">
            <v>Postes de hierro para separadores</v>
          </cell>
          <cell r="B183" t="str">
            <v>MEEO</v>
          </cell>
          <cell r="C183">
            <v>10000</v>
          </cell>
          <cell r="D183">
            <v>12542</v>
          </cell>
          <cell r="E183" t="str">
            <v>OME5</v>
          </cell>
          <cell r="F183">
            <v>16650047</v>
          </cell>
          <cell r="G183" t="str">
            <v>Postes de hierro para separadores</v>
          </cell>
        </row>
        <row r="184">
          <cell r="A184" t="str">
            <v>Postes de hierro para separadores</v>
          </cell>
          <cell r="B184" t="str">
            <v>MEEO</v>
          </cell>
          <cell r="C184">
            <v>10000</v>
          </cell>
          <cell r="D184">
            <v>12542</v>
          </cell>
          <cell r="E184" t="str">
            <v>OME5</v>
          </cell>
          <cell r="F184">
            <v>16650048</v>
          </cell>
          <cell r="G184" t="str">
            <v>Postes de hierro para separadores</v>
          </cell>
        </row>
        <row r="185">
          <cell r="A185" t="str">
            <v>Postes de hierro para separadores</v>
          </cell>
          <cell r="B185" t="str">
            <v>MEEO</v>
          </cell>
          <cell r="C185">
            <v>10000</v>
          </cell>
          <cell r="D185">
            <v>12542</v>
          </cell>
          <cell r="E185" t="str">
            <v>OME5</v>
          </cell>
          <cell r="F185">
            <v>16650049</v>
          </cell>
          <cell r="G185" t="str">
            <v>Postes de hierro para separadores</v>
          </cell>
        </row>
        <row r="186">
          <cell r="A186" t="str">
            <v>Postes de hierro para separadores</v>
          </cell>
          <cell r="B186" t="str">
            <v>MEEO</v>
          </cell>
          <cell r="C186">
            <v>10000</v>
          </cell>
          <cell r="D186">
            <v>12542</v>
          </cell>
          <cell r="E186" t="str">
            <v>OME5</v>
          </cell>
          <cell r="F186">
            <v>16650050</v>
          </cell>
          <cell r="G186" t="str">
            <v>Postes de hierro para separadores</v>
          </cell>
          <cell r="H186">
            <v>1</v>
          </cell>
        </row>
        <row r="187">
          <cell r="A187" t="str">
            <v>Postes de hierro para separadores</v>
          </cell>
          <cell r="B187" t="str">
            <v>MEEO</v>
          </cell>
          <cell r="C187">
            <v>10000</v>
          </cell>
          <cell r="D187">
            <v>12542</v>
          </cell>
          <cell r="E187" t="str">
            <v>OME5</v>
          </cell>
          <cell r="F187">
            <v>16650051</v>
          </cell>
          <cell r="G187" t="str">
            <v>Postes de hierro para separadores</v>
          </cell>
          <cell r="H187">
            <v>1</v>
          </cell>
        </row>
        <row r="188">
          <cell r="A188" t="str">
            <v>Postes de hierro para separadores</v>
          </cell>
          <cell r="B188" t="str">
            <v>MEEO</v>
          </cell>
          <cell r="C188">
            <v>10000</v>
          </cell>
          <cell r="D188">
            <v>12542</v>
          </cell>
          <cell r="E188" t="str">
            <v>OME5</v>
          </cell>
          <cell r="F188">
            <v>16650052</v>
          </cell>
          <cell r="G188" t="str">
            <v>Postes de hierro para separadores</v>
          </cell>
        </row>
        <row r="189">
          <cell r="A189" t="str">
            <v>Postes de hierro para separadores</v>
          </cell>
          <cell r="B189" t="str">
            <v>MEEO</v>
          </cell>
          <cell r="C189">
            <v>10000</v>
          </cell>
          <cell r="D189">
            <v>12542</v>
          </cell>
          <cell r="E189" t="str">
            <v>OME5</v>
          </cell>
          <cell r="F189">
            <v>16650053</v>
          </cell>
          <cell r="G189" t="str">
            <v>Postes de hierro para separadores</v>
          </cell>
        </row>
        <row r="190">
          <cell r="A190" t="str">
            <v>Postes de hierro para separadores</v>
          </cell>
          <cell r="B190" t="str">
            <v>MEEO</v>
          </cell>
          <cell r="C190">
            <v>10000</v>
          </cell>
          <cell r="D190">
            <v>12542</v>
          </cell>
          <cell r="E190" t="str">
            <v>OME5</v>
          </cell>
          <cell r="F190">
            <v>16650054</v>
          </cell>
          <cell r="G190" t="str">
            <v>Postes de hierro para separadores</v>
          </cell>
        </row>
        <row r="191">
          <cell r="A191" t="str">
            <v>Postes de hierro para separadores</v>
          </cell>
          <cell r="B191" t="str">
            <v>MEEO</v>
          </cell>
          <cell r="C191">
            <v>10000</v>
          </cell>
          <cell r="D191">
            <v>12542</v>
          </cell>
          <cell r="E191" t="str">
            <v>OME5</v>
          </cell>
          <cell r="F191">
            <v>16650055</v>
          </cell>
          <cell r="G191" t="str">
            <v>Postes de hierro para separadores</v>
          </cell>
        </row>
        <row r="192">
          <cell r="A192" t="str">
            <v>Postes de hierro para separadores</v>
          </cell>
          <cell r="B192" t="str">
            <v>MEEO</v>
          </cell>
          <cell r="C192">
            <v>10000</v>
          </cell>
          <cell r="D192">
            <v>12542</v>
          </cell>
          <cell r="E192" t="str">
            <v>OME5</v>
          </cell>
          <cell r="F192">
            <v>16650056</v>
          </cell>
          <cell r="G192" t="str">
            <v>Postes de hierro para separadores</v>
          </cell>
        </row>
        <row r="193">
          <cell r="A193" t="str">
            <v>Postes de hierro para separadores</v>
          </cell>
          <cell r="B193" t="str">
            <v>MEEO</v>
          </cell>
          <cell r="C193">
            <v>10000</v>
          </cell>
          <cell r="D193">
            <v>12542</v>
          </cell>
          <cell r="E193" t="str">
            <v>OME5</v>
          </cell>
          <cell r="F193">
            <v>16650057</v>
          </cell>
          <cell r="G193" t="str">
            <v>Postes de hierro para separadores</v>
          </cell>
        </row>
        <row r="194">
          <cell r="A194" t="str">
            <v>Postes de hierro para separadores</v>
          </cell>
          <cell r="B194" t="str">
            <v>MEEO</v>
          </cell>
          <cell r="C194">
            <v>10000</v>
          </cell>
          <cell r="D194">
            <v>12542</v>
          </cell>
          <cell r="E194" t="str">
            <v>OME5</v>
          </cell>
          <cell r="F194">
            <v>16650058</v>
          </cell>
          <cell r="G194" t="str">
            <v>Postes de hierro para separadores</v>
          </cell>
        </row>
        <row r="195">
          <cell r="A195" t="str">
            <v>Postes de hierro para separadores</v>
          </cell>
          <cell r="B195" t="str">
            <v>MEEO</v>
          </cell>
          <cell r="C195">
            <v>10000</v>
          </cell>
          <cell r="D195">
            <v>12542</v>
          </cell>
          <cell r="E195" t="str">
            <v>OME5</v>
          </cell>
          <cell r="F195">
            <v>16650059</v>
          </cell>
          <cell r="G195" t="str">
            <v>Postes de hierro para separadores</v>
          </cell>
        </row>
        <row r="196">
          <cell r="A196" t="str">
            <v>Postes de hierro para separadores</v>
          </cell>
          <cell r="B196" t="str">
            <v>MEEO</v>
          </cell>
          <cell r="C196">
            <v>10000</v>
          </cell>
          <cell r="D196">
            <v>12542</v>
          </cell>
          <cell r="E196" t="str">
            <v>OME5</v>
          </cell>
          <cell r="F196">
            <v>16650060</v>
          </cell>
          <cell r="G196" t="str">
            <v>Postes de hierro para separadores</v>
          </cell>
        </row>
        <row r="197">
          <cell r="A197" t="str">
            <v>Postes de hierro para separadores</v>
          </cell>
          <cell r="B197" t="str">
            <v>MEEO</v>
          </cell>
          <cell r="C197">
            <v>10000</v>
          </cell>
          <cell r="D197">
            <v>12542</v>
          </cell>
          <cell r="E197" t="str">
            <v>OME5</v>
          </cell>
          <cell r="F197">
            <v>16650061</v>
          </cell>
          <cell r="G197" t="str">
            <v>Postes de hierro para separadores</v>
          </cell>
        </row>
        <row r="198">
          <cell r="A198" t="str">
            <v>Postes de hierro para separadores</v>
          </cell>
          <cell r="B198" t="str">
            <v>MEEO</v>
          </cell>
          <cell r="C198">
            <v>10000</v>
          </cell>
          <cell r="D198">
            <v>12542</v>
          </cell>
          <cell r="E198" t="str">
            <v>OME5</v>
          </cell>
          <cell r="F198">
            <v>16650062</v>
          </cell>
          <cell r="G198" t="str">
            <v>Postes de hierro para separadores</v>
          </cell>
        </row>
        <row r="199">
          <cell r="A199" t="str">
            <v>Postes de hierro para separadores</v>
          </cell>
          <cell r="B199" t="str">
            <v>MEEO</v>
          </cell>
          <cell r="C199">
            <v>10000</v>
          </cell>
          <cell r="D199">
            <v>12542</v>
          </cell>
          <cell r="E199" t="str">
            <v>OME5</v>
          </cell>
          <cell r="F199">
            <v>16650063</v>
          </cell>
          <cell r="G199" t="str">
            <v>Postes de hierro para separadores</v>
          </cell>
        </row>
        <row r="200">
          <cell r="A200" t="str">
            <v>Postes de hierro para separadores</v>
          </cell>
          <cell r="B200" t="str">
            <v>MEEO</v>
          </cell>
          <cell r="C200">
            <v>10000</v>
          </cell>
          <cell r="D200">
            <v>12542</v>
          </cell>
          <cell r="E200" t="str">
            <v>OME5</v>
          </cell>
          <cell r="F200">
            <v>16650064</v>
          </cell>
          <cell r="G200" t="str">
            <v>Postes de hierro para separadores</v>
          </cell>
        </row>
        <row r="201">
          <cell r="A201" t="str">
            <v>Postes de hierro para separadores</v>
          </cell>
          <cell r="B201" t="str">
            <v>MEEO</v>
          </cell>
          <cell r="C201">
            <v>10000</v>
          </cell>
          <cell r="D201">
            <v>12542</v>
          </cell>
          <cell r="E201" t="str">
            <v>OME5</v>
          </cell>
          <cell r="F201">
            <v>16650065</v>
          </cell>
          <cell r="G201" t="str">
            <v>Postes de hierro para separadores</v>
          </cell>
          <cell r="H201">
            <v>1</v>
          </cell>
        </row>
        <row r="202">
          <cell r="A202" t="str">
            <v>Postes de hierro para separadores</v>
          </cell>
          <cell r="B202" t="str">
            <v>MEEO</v>
          </cell>
          <cell r="C202">
            <v>10000</v>
          </cell>
          <cell r="D202">
            <v>12542</v>
          </cell>
          <cell r="E202" t="str">
            <v>OME5</v>
          </cell>
          <cell r="F202">
            <v>16650066</v>
          </cell>
          <cell r="G202" t="str">
            <v>Postes de hierro para separadores</v>
          </cell>
        </row>
        <row r="203">
          <cell r="A203" t="str">
            <v>Postes de hierro para separadores</v>
          </cell>
          <cell r="B203" t="str">
            <v>MEEO</v>
          </cell>
          <cell r="C203">
            <v>10000</v>
          </cell>
          <cell r="D203">
            <v>12542</v>
          </cell>
          <cell r="E203" t="str">
            <v>OME5</v>
          </cell>
          <cell r="F203">
            <v>16650067</v>
          </cell>
          <cell r="G203" t="str">
            <v>Postes de hierro para separadores</v>
          </cell>
        </row>
        <row r="204">
          <cell r="A204" t="str">
            <v>Postes de hierro para separadores</v>
          </cell>
          <cell r="B204" t="str">
            <v>MEEO</v>
          </cell>
          <cell r="C204">
            <v>10000</v>
          </cell>
          <cell r="D204">
            <v>12542</v>
          </cell>
          <cell r="E204" t="str">
            <v>OME5</v>
          </cell>
          <cell r="F204">
            <v>16650068</v>
          </cell>
          <cell r="G204" t="str">
            <v>Postes de hierro para separadores</v>
          </cell>
        </row>
        <row r="205">
          <cell r="A205" t="str">
            <v>Postes de hierro para separadores</v>
          </cell>
          <cell r="B205" t="str">
            <v>MEEO</v>
          </cell>
          <cell r="C205">
            <v>10000</v>
          </cell>
          <cell r="D205">
            <v>12542</v>
          </cell>
          <cell r="E205" t="str">
            <v>OME5</v>
          </cell>
          <cell r="F205">
            <v>16650069</v>
          </cell>
          <cell r="G205" t="str">
            <v>Postes de hierro para separadores</v>
          </cell>
        </row>
        <row r="206">
          <cell r="A206" t="str">
            <v>Postes de hierro para separadores</v>
          </cell>
          <cell r="B206" t="str">
            <v>MEEO</v>
          </cell>
          <cell r="C206">
            <v>10000</v>
          </cell>
          <cell r="D206">
            <v>12542</v>
          </cell>
          <cell r="E206" t="str">
            <v>OME5</v>
          </cell>
          <cell r="F206">
            <v>16650070</v>
          </cell>
          <cell r="G206" t="str">
            <v>Postes de hierro para separadores</v>
          </cell>
        </row>
        <row r="207">
          <cell r="A207" t="str">
            <v>Postes de hierro para separadores</v>
          </cell>
          <cell r="B207" t="str">
            <v>MEEO</v>
          </cell>
          <cell r="C207">
            <v>10000</v>
          </cell>
          <cell r="D207">
            <v>12542</v>
          </cell>
          <cell r="E207" t="str">
            <v>OME5</v>
          </cell>
          <cell r="F207">
            <v>16650071</v>
          </cell>
          <cell r="G207" t="str">
            <v>Postes de hierro para separadores</v>
          </cell>
        </row>
        <row r="208">
          <cell r="A208" t="str">
            <v>Postes de hierro para separadores</v>
          </cell>
          <cell r="B208" t="str">
            <v>MEEO</v>
          </cell>
          <cell r="C208">
            <v>10000</v>
          </cell>
          <cell r="D208">
            <v>12542</v>
          </cell>
          <cell r="E208" t="str">
            <v>OME5</v>
          </cell>
          <cell r="F208">
            <v>16650072</v>
          </cell>
          <cell r="G208" t="str">
            <v>Postes de hierro para separadores</v>
          </cell>
        </row>
        <row r="209">
          <cell r="A209" t="str">
            <v>Postes de hierro para separadores</v>
          </cell>
          <cell r="B209" t="str">
            <v>MEEO</v>
          </cell>
          <cell r="C209">
            <v>10000</v>
          </cell>
          <cell r="D209">
            <v>12542</v>
          </cell>
          <cell r="E209" t="str">
            <v>OME5</v>
          </cell>
          <cell r="F209">
            <v>16650073</v>
          </cell>
          <cell r="G209" t="str">
            <v>Postes de hierro para separadores</v>
          </cell>
        </row>
        <row r="210">
          <cell r="A210" t="str">
            <v>Postes de hierro para separadores</v>
          </cell>
          <cell r="B210" t="str">
            <v>MEEO</v>
          </cell>
          <cell r="C210">
            <v>10000</v>
          </cell>
          <cell r="D210">
            <v>12542</v>
          </cell>
          <cell r="E210" t="str">
            <v>OME5</v>
          </cell>
          <cell r="F210">
            <v>16650074</v>
          </cell>
          <cell r="G210" t="str">
            <v>Postes de hierro para separadores</v>
          </cell>
        </row>
        <row r="211">
          <cell r="A211" t="str">
            <v>Postes de hierro para separadores</v>
          </cell>
          <cell r="B211" t="str">
            <v>MEEO</v>
          </cell>
          <cell r="C211">
            <v>10000</v>
          </cell>
          <cell r="D211">
            <v>12542</v>
          </cell>
          <cell r="E211" t="str">
            <v>OME5</v>
          </cell>
          <cell r="F211">
            <v>16650075</v>
          </cell>
          <cell r="G211" t="str">
            <v>Postes de hierro para separadores</v>
          </cell>
        </row>
        <row r="212">
          <cell r="A212" t="str">
            <v>Postes de hierro para separadores</v>
          </cell>
          <cell r="B212" t="str">
            <v>MEEO</v>
          </cell>
          <cell r="C212">
            <v>10000</v>
          </cell>
          <cell r="D212">
            <v>12542</v>
          </cell>
          <cell r="E212" t="str">
            <v>OME5</v>
          </cell>
          <cell r="F212">
            <v>16650076</v>
          </cell>
          <cell r="G212" t="str">
            <v>Postes de hierro para separadores</v>
          </cell>
        </row>
        <row r="213">
          <cell r="A213" t="str">
            <v>Postes de hierro para separadores</v>
          </cell>
          <cell r="B213" t="str">
            <v>MEEO</v>
          </cell>
          <cell r="C213">
            <v>10000</v>
          </cell>
          <cell r="D213">
            <v>12542</v>
          </cell>
          <cell r="E213" t="str">
            <v>OME5</v>
          </cell>
          <cell r="F213">
            <v>16650077</v>
          </cell>
          <cell r="G213" t="str">
            <v>Postes de hierro para separadores</v>
          </cell>
        </row>
        <row r="214">
          <cell r="A214" t="str">
            <v>Postes de hierro para separadores</v>
          </cell>
          <cell r="B214" t="str">
            <v>MEEO</v>
          </cell>
          <cell r="C214">
            <v>10000</v>
          </cell>
          <cell r="D214">
            <v>12542</v>
          </cell>
          <cell r="E214" t="str">
            <v>OME5</v>
          </cell>
          <cell r="F214">
            <v>16650078</v>
          </cell>
          <cell r="G214" t="str">
            <v>Postes de hierro para separadores</v>
          </cell>
        </row>
        <row r="215">
          <cell r="A215" t="str">
            <v>Postes de hierro para separadores</v>
          </cell>
          <cell r="B215" t="str">
            <v>MEEO</v>
          </cell>
          <cell r="C215">
            <v>10000</v>
          </cell>
          <cell r="D215">
            <v>12542</v>
          </cell>
          <cell r="E215" t="str">
            <v>OME5</v>
          </cell>
          <cell r="F215">
            <v>16650079</v>
          </cell>
          <cell r="G215" t="str">
            <v>Postes de hierro para separadores</v>
          </cell>
        </row>
        <row r="216">
          <cell r="A216" t="str">
            <v>Postes de hierro para separadores</v>
          </cell>
          <cell r="B216" t="str">
            <v>MEEO</v>
          </cell>
          <cell r="C216">
            <v>10000</v>
          </cell>
          <cell r="D216">
            <v>12542</v>
          </cell>
          <cell r="E216" t="str">
            <v>OME5</v>
          </cell>
          <cell r="F216">
            <v>16650080</v>
          </cell>
          <cell r="G216" t="str">
            <v>Postes de hierro para separadores</v>
          </cell>
        </row>
        <row r="217">
          <cell r="A217" t="str">
            <v>Postes de hierro para separadores</v>
          </cell>
          <cell r="B217" t="str">
            <v>MEEO</v>
          </cell>
          <cell r="C217">
            <v>10000</v>
          </cell>
          <cell r="D217">
            <v>12542</v>
          </cell>
          <cell r="E217" t="str">
            <v>OME5</v>
          </cell>
          <cell r="F217">
            <v>16650081</v>
          </cell>
          <cell r="G217" t="str">
            <v>Postes de hierro para separadores</v>
          </cell>
        </row>
        <row r="218">
          <cell r="A218" t="str">
            <v>Postes de hierro para separadores</v>
          </cell>
          <cell r="B218" t="str">
            <v>MEEO</v>
          </cell>
          <cell r="C218">
            <v>10000</v>
          </cell>
          <cell r="D218">
            <v>12542</v>
          </cell>
          <cell r="E218" t="str">
            <v>OME5</v>
          </cell>
          <cell r="F218">
            <v>16650082</v>
          </cell>
          <cell r="G218" t="str">
            <v>Postes de hierro para separadores</v>
          </cell>
        </row>
        <row r="219">
          <cell r="A219" t="str">
            <v>Postes de hierro para separadores</v>
          </cell>
          <cell r="B219" t="str">
            <v>MEEO</v>
          </cell>
          <cell r="C219">
            <v>10000</v>
          </cell>
          <cell r="D219">
            <v>12542</v>
          </cell>
          <cell r="E219" t="str">
            <v>OME5</v>
          </cell>
          <cell r="F219">
            <v>16650083</v>
          </cell>
          <cell r="G219" t="str">
            <v>Postes de hierro para separadores</v>
          </cell>
        </row>
        <row r="220">
          <cell r="A220" t="str">
            <v>Postes de hierro para separadores</v>
          </cell>
          <cell r="B220" t="str">
            <v>MEEO</v>
          </cell>
          <cell r="C220">
            <v>10000</v>
          </cell>
          <cell r="D220">
            <v>12542</v>
          </cell>
          <cell r="E220" t="str">
            <v>OME5</v>
          </cell>
          <cell r="F220">
            <v>16650084</v>
          </cell>
          <cell r="G220" t="str">
            <v>Postes de hierro para separadores</v>
          </cell>
        </row>
        <row r="221">
          <cell r="A221" t="str">
            <v>Postes de hierro para separadores</v>
          </cell>
          <cell r="B221" t="str">
            <v>MEEO</v>
          </cell>
          <cell r="C221">
            <v>10000</v>
          </cell>
          <cell r="D221">
            <v>12542</v>
          </cell>
          <cell r="E221" t="str">
            <v>OME5</v>
          </cell>
          <cell r="F221">
            <v>16650085</v>
          </cell>
          <cell r="G221" t="str">
            <v>Postes de hierro para separadores</v>
          </cell>
        </row>
        <row r="222">
          <cell r="A222" t="str">
            <v>Postes de hierro para separadores</v>
          </cell>
          <cell r="B222" t="str">
            <v>MEEO</v>
          </cell>
          <cell r="C222">
            <v>10000</v>
          </cell>
          <cell r="D222">
            <v>12542</v>
          </cell>
          <cell r="E222" t="str">
            <v>OME5</v>
          </cell>
          <cell r="F222">
            <v>16650086</v>
          </cell>
          <cell r="G222" t="str">
            <v>Postes de hierro para separadores</v>
          </cell>
        </row>
        <row r="223">
          <cell r="A223" t="str">
            <v>Postes de hierro para separadores</v>
          </cell>
          <cell r="B223" t="str">
            <v>MEEO</v>
          </cell>
          <cell r="C223">
            <v>10000</v>
          </cell>
          <cell r="D223">
            <v>12542</v>
          </cell>
          <cell r="E223" t="str">
            <v>OME5</v>
          </cell>
          <cell r="F223">
            <v>16650087</v>
          </cell>
          <cell r="G223" t="str">
            <v>Postes de hierro para separadores</v>
          </cell>
        </row>
        <row r="224">
          <cell r="A224" t="str">
            <v>Postes de hierro para separadores</v>
          </cell>
          <cell r="B224" t="str">
            <v>MEEO</v>
          </cell>
          <cell r="C224">
            <v>10000</v>
          </cell>
          <cell r="D224">
            <v>12542</v>
          </cell>
          <cell r="E224" t="str">
            <v>OME5</v>
          </cell>
          <cell r="F224">
            <v>16650088</v>
          </cell>
          <cell r="G224" t="str">
            <v>Postes de hierro para separadores</v>
          </cell>
        </row>
        <row r="225">
          <cell r="A225" t="str">
            <v>Postes de hierro para separadores</v>
          </cell>
          <cell r="B225" t="str">
            <v>MEEO</v>
          </cell>
          <cell r="C225">
            <v>10000</v>
          </cell>
          <cell r="D225">
            <v>12542</v>
          </cell>
          <cell r="E225" t="str">
            <v>OME5</v>
          </cell>
          <cell r="F225">
            <v>16650089</v>
          </cell>
          <cell r="G225" t="str">
            <v>Postes de hierro para separadores</v>
          </cell>
        </row>
        <row r="226">
          <cell r="A226" t="str">
            <v>Postes de hierro para separadores</v>
          </cell>
          <cell r="B226" t="str">
            <v>MEEO</v>
          </cell>
          <cell r="C226">
            <v>10000</v>
          </cell>
          <cell r="D226">
            <v>12542</v>
          </cell>
          <cell r="E226" t="str">
            <v>OME5</v>
          </cell>
          <cell r="F226">
            <v>16650090</v>
          </cell>
          <cell r="G226" t="str">
            <v>Postes de hierro para separadores</v>
          </cell>
        </row>
        <row r="227">
          <cell r="A227" t="str">
            <v>Postes de hierro para separadores</v>
          </cell>
          <cell r="B227" t="str">
            <v>MEEO</v>
          </cell>
          <cell r="C227">
            <v>10000</v>
          </cell>
          <cell r="D227">
            <v>12542</v>
          </cell>
          <cell r="E227" t="str">
            <v>OME5</v>
          </cell>
          <cell r="F227">
            <v>16650091</v>
          </cell>
          <cell r="G227" t="str">
            <v>Postes de hierro para separadores</v>
          </cell>
        </row>
        <row r="228">
          <cell r="A228" t="str">
            <v>Postes de hierro para separadores</v>
          </cell>
          <cell r="B228" t="str">
            <v>MEEO</v>
          </cell>
          <cell r="C228">
            <v>10000</v>
          </cell>
          <cell r="D228">
            <v>12542</v>
          </cell>
          <cell r="E228" t="str">
            <v>OME5</v>
          </cell>
          <cell r="F228">
            <v>16650092</v>
          </cell>
          <cell r="G228" t="str">
            <v>Postes de hierro para separadores</v>
          </cell>
        </row>
        <row r="229">
          <cell r="A229" t="str">
            <v>Mesas pétalo</v>
          </cell>
          <cell r="B229" t="str">
            <v>MEEO</v>
          </cell>
          <cell r="C229">
            <v>100000</v>
          </cell>
          <cell r="D229">
            <v>125370</v>
          </cell>
          <cell r="E229" t="str">
            <v>ME5</v>
          </cell>
          <cell r="F229">
            <v>16650093</v>
          </cell>
          <cell r="G229" t="str">
            <v>Mesas pétalo</v>
          </cell>
        </row>
        <row r="230">
          <cell r="A230" t="str">
            <v>Mesas pétalo</v>
          </cell>
          <cell r="B230" t="str">
            <v>MEEO</v>
          </cell>
          <cell r="C230">
            <v>100000</v>
          </cell>
          <cell r="D230">
            <v>125370</v>
          </cell>
          <cell r="E230" t="str">
            <v>ME5</v>
          </cell>
          <cell r="F230">
            <v>16650094</v>
          </cell>
          <cell r="G230" t="str">
            <v>Mesas pétalo</v>
          </cell>
        </row>
        <row r="231">
          <cell r="A231" t="str">
            <v>Mesas pétalo</v>
          </cell>
          <cell r="B231" t="str">
            <v>MEEO</v>
          </cell>
          <cell r="C231">
            <v>100000</v>
          </cell>
          <cell r="D231">
            <v>125370</v>
          </cell>
          <cell r="E231" t="str">
            <v>ME5</v>
          </cell>
          <cell r="F231">
            <v>16650095</v>
          </cell>
          <cell r="G231" t="str">
            <v>Mesas pétalo</v>
          </cell>
        </row>
        <row r="232">
          <cell r="A232" t="str">
            <v>Mesas pétalo</v>
          </cell>
          <cell r="B232" t="str">
            <v>MEEO</v>
          </cell>
          <cell r="C232">
            <v>100000</v>
          </cell>
          <cell r="D232">
            <v>125370</v>
          </cell>
          <cell r="E232" t="str">
            <v>ME5</v>
          </cell>
          <cell r="F232">
            <v>16650096</v>
          </cell>
          <cell r="G232" t="str">
            <v>Mesas pétalo</v>
          </cell>
        </row>
        <row r="233">
          <cell r="A233" t="str">
            <v>Mesas pétalo</v>
          </cell>
          <cell r="B233" t="str">
            <v>MEEO</v>
          </cell>
          <cell r="C233">
            <v>100000</v>
          </cell>
          <cell r="D233">
            <v>125370</v>
          </cell>
          <cell r="E233" t="str">
            <v>ME5</v>
          </cell>
          <cell r="F233">
            <v>16650097</v>
          </cell>
          <cell r="G233" t="str">
            <v>Mesas pétalo</v>
          </cell>
        </row>
        <row r="234">
          <cell r="A234" t="str">
            <v>Mesas pétalo</v>
          </cell>
          <cell r="B234" t="str">
            <v>MEEO</v>
          </cell>
          <cell r="C234">
            <v>100000</v>
          </cell>
          <cell r="D234">
            <v>125370</v>
          </cell>
          <cell r="E234" t="str">
            <v>ME5</v>
          </cell>
          <cell r="F234">
            <v>16650098</v>
          </cell>
          <cell r="G234" t="str">
            <v>Mesas pétalo</v>
          </cell>
        </row>
        <row r="235">
          <cell r="A235" t="str">
            <v>Mesas pétalo</v>
          </cell>
          <cell r="B235" t="str">
            <v>MEEO</v>
          </cell>
          <cell r="C235">
            <v>100000</v>
          </cell>
          <cell r="D235">
            <v>125370</v>
          </cell>
          <cell r="E235" t="str">
            <v>ME5</v>
          </cell>
          <cell r="F235">
            <v>16650099</v>
          </cell>
          <cell r="G235" t="str">
            <v>Mesas pétalo</v>
          </cell>
        </row>
        <row r="236">
          <cell r="A236" t="str">
            <v>Puestos de trabajo</v>
          </cell>
          <cell r="B236" t="str">
            <v>MEEO</v>
          </cell>
          <cell r="C236">
            <v>500000</v>
          </cell>
          <cell r="D236">
            <v>626870</v>
          </cell>
          <cell r="E236" t="str">
            <v>ME5</v>
          </cell>
          <cell r="F236">
            <v>16650100</v>
          </cell>
          <cell r="G236" t="str">
            <v>Puestos de trabajo</v>
          </cell>
        </row>
        <row r="237">
          <cell r="A237" t="str">
            <v>Puestos de trabajo</v>
          </cell>
          <cell r="B237" t="str">
            <v>MEEO</v>
          </cell>
          <cell r="C237">
            <v>500000</v>
          </cell>
          <cell r="D237">
            <v>626870</v>
          </cell>
          <cell r="E237" t="str">
            <v>ME5</v>
          </cell>
          <cell r="F237">
            <v>16650101</v>
          </cell>
          <cell r="G237" t="str">
            <v>Puestos de trabajo</v>
          </cell>
        </row>
        <row r="238">
          <cell r="A238" t="str">
            <v>Puestos de trabajo</v>
          </cell>
          <cell r="B238" t="str">
            <v>MEEO</v>
          </cell>
          <cell r="C238">
            <v>500000</v>
          </cell>
          <cell r="D238">
            <v>626870</v>
          </cell>
          <cell r="E238" t="str">
            <v>ME5</v>
          </cell>
          <cell r="F238">
            <v>16650102</v>
          </cell>
          <cell r="G238" t="str">
            <v>Puestos de trabajo</v>
          </cell>
        </row>
        <row r="239">
          <cell r="A239" t="str">
            <v>Puestos de trabajo</v>
          </cell>
          <cell r="B239" t="str">
            <v>MEEO</v>
          </cell>
          <cell r="C239">
            <v>500000</v>
          </cell>
          <cell r="D239">
            <v>626870</v>
          </cell>
          <cell r="E239" t="str">
            <v>ME5</v>
          </cell>
          <cell r="F239">
            <v>16650103</v>
          </cell>
          <cell r="G239" t="str">
            <v>Puestos de trabajo</v>
          </cell>
          <cell r="H239">
            <v>1</v>
          </cell>
        </row>
        <row r="240">
          <cell r="A240" t="str">
            <v>Puestos de trabajo</v>
          </cell>
          <cell r="B240" t="str">
            <v>MEEO</v>
          </cell>
          <cell r="C240">
            <v>500000</v>
          </cell>
          <cell r="D240">
            <v>626870</v>
          </cell>
          <cell r="E240" t="str">
            <v>ME5</v>
          </cell>
          <cell r="F240">
            <v>16650104</v>
          </cell>
          <cell r="G240" t="str">
            <v>Puestos de trabajo</v>
          </cell>
        </row>
        <row r="241">
          <cell r="A241" t="str">
            <v>Puestos de trabajo</v>
          </cell>
          <cell r="B241" t="str">
            <v>MEEO</v>
          </cell>
          <cell r="C241">
            <v>500000</v>
          </cell>
          <cell r="D241">
            <v>626870</v>
          </cell>
          <cell r="E241" t="str">
            <v>ME5</v>
          </cell>
          <cell r="F241">
            <v>16650105</v>
          </cell>
          <cell r="G241" t="str">
            <v>Puestos de trabajo</v>
          </cell>
        </row>
        <row r="242">
          <cell r="A242" t="str">
            <v>Puestos de trabajo</v>
          </cell>
          <cell r="B242" t="str">
            <v>MEEO</v>
          </cell>
          <cell r="C242">
            <v>500000</v>
          </cell>
          <cell r="D242">
            <v>626870</v>
          </cell>
          <cell r="E242" t="str">
            <v>ME5</v>
          </cell>
          <cell r="F242">
            <v>16650106</v>
          </cell>
          <cell r="G242" t="str">
            <v>Puestos de trabajo</v>
          </cell>
        </row>
        <row r="243">
          <cell r="A243" t="str">
            <v>Puestos en caja</v>
          </cell>
          <cell r="B243" t="str">
            <v>MEEO</v>
          </cell>
          <cell r="C243">
            <v>1166667</v>
          </cell>
          <cell r="D243">
            <v>1462689</v>
          </cell>
          <cell r="E243" t="str">
            <v>ME5</v>
          </cell>
          <cell r="F243">
            <v>16650107</v>
          </cell>
          <cell r="G243" t="str">
            <v>Puestos en caja</v>
          </cell>
        </row>
        <row r="244">
          <cell r="A244" t="str">
            <v>Puestos en caja</v>
          </cell>
          <cell r="B244" t="str">
            <v>MEEO</v>
          </cell>
          <cell r="C244">
            <v>1166667</v>
          </cell>
          <cell r="D244">
            <v>1462689</v>
          </cell>
          <cell r="E244" t="str">
            <v>ME5</v>
          </cell>
          <cell r="F244">
            <v>16650108</v>
          </cell>
          <cell r="G244" t="str">
            <v>Puestos en caja</v>
          </cell>
        </row>
        <row r="245">
          <cell r="A245" t="str">
            <v>Puestos en caja</v>
          </cell>
          <cell r="B245" t="str">
            <v>MEEO</v>
          </cell>
          <cell r="C245">
            <v>1166667</v>
          </cell>
          <cell r="D245">
            <v>1462689</v>
          </cell>
          <cell r="E245" t="str">
            <v>ME5</v>
          </cell>
          <cell r="F245">
            <v>16650109</v>
          </cell>
          <cell r="G245" t="str">
            <v>Puestos en caja</v>
          </cell>
          <cell r="H245">
            <v>1</v>
          </cell>
        </row>
        <row r="246">
          <cell r="A246" t="str">
            <v>Puestos en caja</v>
          </cell>
          <cell r="B246" t="str">
            <v>MEEO</v>
          </cell>
          <cell r="C246">
            <v>1166667</v>
          </cell>
          <cell r="D246">
            <v>1462689</v>
          </cell>
          <cell r="E246" t="str">
            <v>ME5</v>
          </cell>
          <cell r="F246">
            <v>16650110</v>
          </cell>
          <cell r="G246" t="str">
            <v>Puestos en caja</v>
          </cell>
        </row>
        <row r="247">
          <cell r="A247" t="str">
            <v>Puestos en caja</v>
          </cell>
          <cell r="B247" t="str">
            <v>MEEO</v>
          </cell>
          <cell r="C247">
            <v>1166667</v>
          </cell>
          <cell r="D247">
            <v>1462689</v>
          </cell>
          <cell r="E247" t="str">
            <v>ME5</v>
          </cell>
          <cell r="F247">
            <v>16650111</v>
          </cell>
          <cell r="G247" t="str">
            <v>Puestos en caja</v>
          </cell>
        </row>
        <row r="248">
          <cell r="A248" t="str">
            <v>Puestos en caja</v>
          </cell>
          <cell r="B248" t="str">
            <v>MEEO</v>
          </cell>
          <cell r="C248">
            <v>1166667</v>
          </cell>
          <cell r="D248">
            <v>1462689</v>
          </cell>
          <cell r="E248" t="str">
            <v>ME5</v>
          </cell>
          <cell r="F248">
            <v>16650112</v>
          </cell>
          <cell r="G248" t="str">
            <v>Puestos en caja</v>
          </cell>
        </row>
        <row r="249">
          <cell r="A249" t="str">
            <v>Archivadores metálicos</v>
          </cell>
          <cell r="B249" t="str">
            <v>MEEO</v>
          </cell>
          <cell r="C249">
            <v>45000</v>
          </cell>
          <cell r="D249">
            <v>56418</v>
          </cell>
          <cell r="E249" t="str">
            <v>ME5</v>
          </cell>
          <cell r="F249">
            <v>16650113</v>
          </cell>
          <cell r="G249" t="str">
            <v>Archivadores metálicos</v>
          </cell>
        </row>
        <row r="250">
          <cell r="A250" t="str">
            <v>Archivadores metálicos</v>
          </cell>
          <cell r="B250" t="str">
            <v>MEEO</v>
          </cell>
          <cell r="C250">
            <v>45000</v>
          </cell>
          <cell r="D250">
            <v>56418</v>
          </cell>
          <cell r="E250" t="str">
            <v>ME5</v>
          </cell>
          <cell r="F250">
            <v>16650114</v>
          </cell>
          <cell r="G250" t="str">
            <v>Archivadores metálicos</v>
          </cell>
        </row>
        <row r="251">
          <cell r="A251" t="str">
            <v>Archivadores metálicos</v>
          </cell>
          <cell r="B251" t="str">
            <v>MEEO</v>
          </cell>
          <cell r="C251">
            <v>40000</v>
          </cell>
          <cell r="D251">
            <v>50157</v>
          </cell>
          <cell r="E251" t="str">
            <v>ME5</v>
          </cell>
          <cell r="F251">
            <v>16650115</v>
          </cell>
          <cell r="G251" t="str">
            <v>Archivadores metálicos</v>
          </cell>
        </row>
        <row r="252">
          <cell r="A252" t="str">
            <v>Archivadores metálicos</v>
          </cell>
          <cell r="B252" t="str">
            <v>MEEO</v>
          </cell>
          <cell r="C252">
            <v>40000</v>
          </cell>
          <cell r="D252">
            <v>50157</v>
          </cell>
          <cell r="E252" t="str">
            <v>ME5</v>
          </cell>
          <cell r="F252">
            <v>16650116</v>
          </cell>
          <cell r="G252" t="str">
            <v>Archivadores metálicos</v>
          </cell>
        </row>
        <row r="253">
          <cell r="A253" t="str">
            <v>Archivadores metálicos</v>
          </cell>
          <cell r="B253" t="str">
            <v>MEEO</v>
          </cell>
          <cell r="C253">
            <v>40000</v>
          </cell>
          <cell r="D253">
            <v>50157</v>
          </cell>
          <cell r="E253" t="str">
            <v>ME5</v>
          </cell>
          <cell r="F253">
            <v>16650117</v>
          </cell>
          <cell r="G253" t="str">
            <v>Archivadores metálicos</v>
          </cell>
        </row>
        <row r="254">
          <cell r="A254" t="str">
            <v>Archivadores metálicos</v>
          </cell>
          <cell r="B254" t="str">
            <v>MEEO</v>
          </cell>
          <cell r="C254">
            <v>40000</v>
          </cell>
          <cell r="D254">
            <v>50157</v>
          </cell>
          <cell r="E254" t="str">
            <v>ME5</v>
          </cell>
          <cell r="F254">
            <v>16650118</v>
          </cell>
          <cell r="G254" t="str">
            <v>Archivadores metálicos</v>
          </cell>
        </row>
        <row r="255">
          <cell r="A255" t="str">
            <v>Archivador rodante</v>
          </cell>
          <cell r="B255" t="str">
            <v>MEEO</v>
          </cell>
          <cell r="C255">
            <v>3000000</v>
          </cell>
          <cell r="D255">
            <v>3761193</v>
          </cell>
          <cell r="E255" t="str">
            <v>ME5</v>
          </cell>
          <cell r="F255">
            <v>16650119</v>
          </cell>
          <cell r="G255" t="str">
            <v>Archivador rodante</v>
          </cell>
        </row>
        <row r="256">
          <cell r="A256" t="str">
            <v>Caja fuerte</v>
          </cell>
          <cell r="B256" t="str">
            <v>MEEO</v>
          </cell>
          <cell r="C256">
            <v>800000</v>
          </cell>
          <cell r="D256">
            <v>1002980</v>
          </cell>
          <cell r="E256" t="str">
            <v>OME5</v>
          </cell>
          <cell r="F256">
            <v>16650120</v>
          </cell>
          <cell r="G256" t="str">
            <v>Caja fuerte</v>
          </cell>
        </row>
        <row r="257">
          <cell r="A257" t="str">
            <v>Casillero custodia</v>
          </cell>
          <cell r="B257" t="str">
            <v>MEEO</v>
          </cell>
          <cell r="C257">
            <v>400000</v>
          </cell>
          <cell r="D257">
            <v>501495</v>
          </cell>
          <cell r="E257" t="str">
            <v>OME5</v>
          </cell>
          <cell r="F257">
            <v>16650121</v>
          </cell>
          <cell r="G257" t="str">
            <v>Casillero custodia</v>
          </cell>
        </row>
        <row r="258">
          <cell r="A258" t="str">
            <v>Cofre auxiliar</v>
          </cell>
          <cell r="B258" t="str">
            <v>MEEO</v>
          </cell>
          <cell r="C258">
            <v>50000</v>
          </cell>
          <cell r="D258">
            <v>62687</v>
          </cell>
          <cell r="E258" t="str">
            <v>OME5</v>
          </cell>
          <cell r="F258">
            <v>16650122</v>
          </cell>
          <cell r="G258" t="str">
            <v>Cofre auxiliar</v>
          </cell>
        </row>
        <row r="259">
          <cell r="A259" t="str">
            <v>Cofre auxiliar</v>
          </cell>
          <cell r="B259" t="str">
            <v>MEEO</v>
          </cell>
          <cell r="C259">
            <v>30000</v>
          </cell>
          <cell r="D259">
            <v>37613</v>
          </cell>
          <cell r="E259" t="str">
            <v>OME5</v>
          </cell>
          <cell r="F259">
            <v>16650123</v>
          </cell>
          <cell r="G259" t="str">
            <v>Cofre auxiliar</v>
          </cell>
        </row>
        <row r="260">
          <cell r="A260" t="str">
            <v>Cofre doble</v>
          </cell>
          <cell r="B260" t="str">
            <v>MEEO</v>
          </cell>
          <cell r="C260">
            <v>60000</v>
          </cell>
          <cell r="D260">
            <v>75225</v>
          </cell>
          <cell r="E260" t="str">
            <v>OME5</v>
          </cell>
          <cell r="F260">
            <v>16650124</v>
          </cell>
          <cell r="G260" t="str">
            <v>Cofre doble</v>
          </cell>
        </row>
        <row r="261">
          <cell r="A261" t="str">
            <v>Cofre doble</v>
          </cell>
          <cell r="B261" t="str">
            <v>MEEO</v>
          </cell>
          <cell r="C261">
            <v>50000</v>
          </cell>
          <cell r="D261">
            <v>62687</v>
          </cell>
          <cell r="E261" t="str">
            <v>OME5</v>
          </cell>
          <cell r="F261">
            <v>16650125</v>
          </cell>
          <cell r="G261" t="str">
            <v>Cofre doble</v>
          </cell>
        </row>
        <row r="262">
          <cell r="A262" t="str">
            <v>Contadora de billetes</v>
          </cell>
          <cell r="B262" t="str">
            <v>MEEO</v>
          </cell>
          <cell r="C262">
            <v>1000000</v>
          </cell>
          <cell r="D262">
            <v>1253730</v>
          </cell>
          <cell r="E262" t="str">
            <v>OME5</v>
          </cell>
          <cell r="F262">
            <v>16650126</v>
          </cell>
          <cell r="G262" t="str">
            <v>Contadora de billetes</v>
          </cell>
        </row>
        <row r="263">
          <cell r="A263" t="str">
            <v>Contadora de billetes</v>
          </cell>
          <cell r="B263" t="str">
            <v>MEEO</v>
          </cell>
          <cell r="C263">
            <v>1000000</v>
          </cell>
          <cell r="D263">
            <v>1253730</v>
          </cell>
          <cell r="E263" t="str">
            <v>OME5</v>
          </cell>
          <cell r="F263">
            <v>16650127</v>
          </cell>
          <cell r="G263" t="str">
            <v>Contadora de billetes</v>
          </cell>
        </row>
        <row r="264">
          <cell r="A264" t="str">
            <v>Contadora de monedas</v>
          </cell>
          <cell r="B264" t="str">
            <v>MEEO</v>
          </cell>
          <cell r="C264">
            <v>700000</v>
          </cell>
          <cell r="D264">
            <v>877612</v>
          </cell>
          <cell r="E264" t="str">
            <v>OME5</v>
          </cell>
          <cell r="F264">
            <v>16650128</v>
          </cell>
          <cell r="G264" t="str">
            <v>Contadora de monedas</v>
          </cell>
        </row>
        <row r="265">
          <cell r="A265" t="str">
            <v>Escritorios</v>
          </cell>
          <cell r="B265" t="str">
            <v>MEEO</v>
          </cell>
          <cell r="C265">
            <v>40000</v>
          </cell>
          <cell r="D265">
            <v>50157</v>
          </cell>
          <cell r="E265" t="str">
            <v>ME5</v>
          </cell>
          <cell r="F265">
            <v>16650129</v>
          </cell>
          <cell r="G265" t="str">
            <v>Escritorios</v>
          </cell>
        </row>
        <row r="266">
          <cell r="A266" t="str">
            <v>Escritorios</v>
          </cell>
          <cell r="B266" t="str">
            <v>MEEO</v>
          </cell>
          <cell r="C266">
            <v>40000</v>
          </cell>
          <cell r="D266">
            <v>50157</v>
          </cell>
          <cell r="E266" t="str">
            <v>ME5</v>
          </cell>
          <cell r="F266">
            <v>16650130</v>
          </cell>
          <cell r="G266" t="str">
            <v>Escritorios</v>
          </cell>
        </row>
        <row r="267">
          <cell r="A267" t="str">
            <v>Escritorio negro con gavetas</v>
          </cell>
          <cell r="B267" t="str">
            <v>MEEO</v>
          </cell>
          <cell r="C267">
            <v>50000</v>
          </cell>
          <cell r="D267">
            <v>62687</v>
          </cell>
          <cell r="E267" t="str">
            <v>ME5</v>
          </cell>
          <cell r="F267">
            <v>16650131</v>
          </cell>
          <cell r="G267" t="str">
            <v>Escritorio negro con gavetas</v>
          </cell>
        </row>
        <row r="268">
          <cell r="A268" t="str">
            <v>Estante metálico</v>
          </cell>
          <cell r="B268" t="str">
            <v>MEEO</v>
          </cell>
          <cell r="C268">
            <v>50000</v>
          </cell>
          <cell r="D268">
            <v>62687</v>
          </cell>
          <cell r="E268" t="str">
            <v>ME5</v>
          </cell>
          <cell r="F268">
            <v>16650132</v>
          </cell>
          <cell r="G268" t="str">
            <v>Estante metálico</v>
          </cell>
        </row>
        <row r="269">
          <cell r="A269" t="str">
            <v>Estante metálico</v>
          </cell>
          <cell r="B269" t="str">
            <v>MEEO</v>
          </cell>
          <cell r="C269">
            <v>50000</v>
          </cell>
          <cell r="D269">
            <v>62687</v>
          </cell>
          <cell r="E269" t="str">
            <v>ME5</v>
          </cell>
          <cell r="F269">
            <v>16650133</v>
          </cell>
          <cell r="G269" t="str">
            <v>Estante metálico</v>
          </cell>
        </row>
        <row r="270">
          <cell r="A270" t="str">
            <v>Estantería</v>
          </cell>
          <cell r="B270" t="str">
            <v>MEEO</v>
          </cell>
          <cell r="C270">
            <v>60000</v>
          </cell>
          <cell r="D270">
            <v>75225</v>
          </cell>
          <cell r="E270" t="str">
            <v>ME5</v>
          </cell>
          <cell r="F270">
            <v>16650134</v>
          </cell>
          <cell r="G270" t="str">
            <v>Estantería</v>
          </cell>
        </row>
        <row r="271">
          <cell r="A271" t="str">
            <v>Extintor Tipo químico seco</v>
          </cell>
          <cell r="B271" t="str">
            <v>MEEO</v>
          </cell>
          <cell r="C271">
            <v>20000</v>
          </cell>
          <cell r="D271">
            <v>25072</v>
          </cell>
          <cell r="E271" t="str">
            <v>OME5</v>
          </cell>
          <cell r="F271">
            <v>16650135</v>
          </cell>
          <cell r="G271" t="str">
            <v>Extintor Tipo químico seco</v>
          </cell>
        </row>
        <row r="272">
          <cell r="A272" t="str">
            <v>Dispensador de tintos</v>
          </cell>
          <cell r="B272" t="str">
            <v>MEEO</v>
          </cell>
          <cell r="C272">
            <v>50000</v>
          </cell>
          <cell r="D272">
            <v>19444</v>
          </cell>
          <cell r="E272" t="str">
            <v>OME5</v>
          </cell>
          <cell r="F272">
            <v>16650136</v>
          </cell>
          <cell r="G272" t="str">
            <v>Dispensador de tintos</v>
          </cell>
        </row>
        <row r="273">
          <cell r="A273" t="str">
            <v>Máquinas de escribir BROTHER EM630</v>
          </cell>
          <cell r="B273" t="str">
            <v>MEEO</v>
          </cell>
          <cell r="C273">
            <v>200000</v>
          </cell>
          <cell r="D273">
            <v>250753</v>
          </cell>
          <cell r="E273" t="str">
            <v>EMO5</v>
          </cell>
          <cell r="F273">
            <v>16650137</v>
          </cell>
          <cell r="G273" t="str">
            <v>Máquinas de escribir BROTHER EM630</v>
          </cell>
        </row>
        <row r="274">
          <cell r="A274" t="str">
            <v>Máquinas de escribir BROTHER EM630</v>
          </cell>
          <cell r="B274" t="str">
            <v>MEEO</v>
          </cell>
          <cell r="C274">
            <v>200000</v>
          </cell>
          <cell r="D274">
            <v>250753</v>
          </cell>
          <cell r="E274" t="str">
            <v>EMO5</v>
          </cell>
          <cell r="F274">
            <v>16650138</v>
          </cell>
          <cell r="G274" t="str">
            <v>Máquinas de escribir BROTHER EM630</v>
          </cell>
        </row>
        <row r="275">
          <cell r="A275" t="str">
            <v>Máquinas de escribir BROTHER EM630</v>
          </cell>
          <cell r="B275" t="str">
            <v>MEEO</v>
          </cell>
          <cell r="C275">
            <v>200000</v>
          </cell>
          <cell r="D275">
            <v>250753</v>
          </cell>
          <cell r="E275" t="str">
            <v>EMO5</v>
          </cell>
          <cell r="F275">
            <v>16650139</v>
          </cell>
          <cell r="G275" t="str">
            <v>Máquinas de escribir BROTHER EM630</v>
          </cell>
        </row>
        <row r="276">
          <cell r="A276" t="str">
            <v>Máquinas de escribir BROTHER EM630</v>
          </cell>
          <cell r="B276" t="str">
            <v>MEEO</v>
          </cell>
          <cell r="C276">
            <v>200000</v>
          </cell>
          <cell r="D276">
            <v>250753</v>
          </cell>
          <cell r="E276" t="str">
            <v>EMO5</v>
          </cell>
          <cell r="F276">
            <v>16650140</v>
          </cell>
          <cell r="G276" t="str">
            <v>Máquinas de escribir BROTHER EM630</v>
          </cell>
        </row>
        <row r="277">
          <cell r="A277" t="str">
            <v>Máquinas de escribir BROTHER EM630</v>
          </cell>
          <cell r="B277" t="str">
            <v>MEEO</v>
          </cell>
          <cell r="C277">
            <v>200000</v>
          </cell>
          <cell r="D277">
            <v>250753</v>
          </cell>
          <cell r="E277" t="str">
            <v>EMO5</v>
          </cell>
          <cell r="F277">
            <v>16650141</v>
          </cell>
          <cell r="G277" t="str">
            <v>Máquinas de escribir BROTHER EM630</v>
          </cell>
        </row>
        <row r="278">
          <cell r="A278" t="str">
            <v>Máquinas de escribir BROTHER EM630</v>
          </cell>
          <cell r="B278" t="str">
            <v>MEEO</v>
          </cell>
          <cell r="C278">
            <v>200000</v>
          </cell>
          <cell r="D278">
            <v>250753</v>
          </cell>
          <cell r="E278" t="str">
            <v>EMO5</v>
          </cell>
          <cell r="F278">
            <v>16650142</v>
          </cell>
          <cell r="G278" t="str">
            <v>Máquinas de escribir BROTHER EM630</v>
          </cell>
        </row>
        <row r="279">
          <cell r="A279" t="str">
            <v>Máquina enzunchadora</v>
          </cell>
          <cell r="B279" t="str">
            <v>MEEO</v>
          </cell>
          <cell r="C279">
            <v>1200000</v>
          </cell>
          <cell r="D279">
            <v>1504485</v>
          </cell>
          <cell r="E279" t="str">
            <v>OME5</v>
          </cell>
          <cell r="F279">
            <v>16650143</v>
          </cell>
          <cell r="G279" t="str">
            <v>Máquina enzunchadora</v>
          </cell>
          <cell r="H279">
            <v>1</v>
          </cell>
        </row>
        <row r="280">
          <cell r="A280" t="str">
            <v>Mesa de madera</v>
          </cell>
          <cell r="B280" t="str">
            <v>MEEO</v>
          </cell>
          <cell r="C280">
            <v>30000</v>
          </cell>
          <cell r="D280">
            <v>37613</v>
          </cell>
          <cell r="E280" t="str">
            <v>ME5</v>
          </cell>
          <cell r="F280">
            <v>16650144</v>
          </cell>
          <cell r="G280" t="str">
            <v>Mesa de madera</v>
          </cell>
        </row>
        <row r="281">
          <cell r="A281" t="str">
            <v>Mesa de madera</v>
          </cell>
          <cell r="B281" t="str">
            <v>MEEO</v>
          </cell>
          <cell r="C281">
            <v>30000</v>
          </cell>
          <cell r="D281">
            <v>37613</v>
          </cell>
          <cell r="E281" t="str">
            <v>ME5</v>
          </cell>
          <cell r="F281">
            <v>16650145</v>
          </cell>
          <cell r="G281" t="str">
            <v>Mesa de madera</v>
          </cell>
        </row>
        <row r="282">
          <cell r="A282" t="str">
            <v>Mesa de madera para computador</v>
          </cell>
          <cell r="B282" t="str">
            <v>MEEO</v>
          </cell>
          <cell r="C282">
            <v>40000</v>
          </cell>
          <cell r="D282">
            <v>50157</v>
          </cell>
          <cell r="E282" t="str">
            <v>ME5</v>
          </cell>
          <cell r="F282">
            <v>16650146</v>
          </cell>
          <cell r="G282" t="str">
            <v>Mesa de madera para computador</v>
          </cell>
        </row>
        <row r="283">
          <cell r="A283" t="str">
            <v>Mesa de madera para computador</v>
          </cell>
          <cell r="B283" t="str">
            <v>MEEO</v>
          </cell>
          <cell r="C283">
            <v>40000</v>
          </cell>
          <cell r="D283">
            <v>50157</v>
          </cell>
          <cell r="E283" t="str">
            <v>ME5</v>
          </cell>
          <cell r="F283">
            <v>16650147</v>
          </cell>
          <cell r="G283" t="str">
            <v>Mesa de madera para computador</v>
          </cell>
        </row>
        <row r="284">
          <cell r="A284" t="str">
            <v>Mesa para consignaciones</v>
          </cell>
          <cell r="B284" t="str">
            <v>MEEO</v>
          </cell>
          <cell r="C284">
            <v>500000</v>
          </cell>
          <cell r="D284">
            <v>626870</v>
          </cell>
          <cell r="E284" t="str">
            <v>ME5</v>
          </cell>
          <cell r="F284">
            <v>16650148</v>
          </cell>
          <cell r="G284" t="str">
            <v>Mesa para consignaciones</v>
          </cell>
        </row>
        <row r="285">
          <cell r="A285" t="str">
            <v>Mesa pequeña</v>
          </cell>
          <cell r="B285" t="str">
            <v>MEEO</v>
          </cell>
          <cell r="C285">
            <v>25000</v>
          </cell>
          <cell r="D285">
            <v>31346</v>
          </cell>
          <cell r="E285" t="str">
            <v>ME5</v>
          </cell>
          <cell r="F285">
            <v>16650149</v>
          </cell>
          <cell r="G285" t="str">
            <v>Mesa pequeña</v>
          </cell>
        </row>
        <row r="286">
          <cell r="A286" t="str">
            <v>Mesa pequeña</v>
          </cell>
          <cell r="B286" t="str">
            <v>MEEO</v>
          </cell>
          <cell r="C286">
            <v>20000</v>
          </cell>
          <cell r="D286">
            <v>25072</v>
          </cell>
          <cell r="E286" t="str">
            <v>ME5</v>
          </cell>
          <cell r="F286">
            <v>16650150</v>
          </cell>
          <cell r="G286" t="str">
            <v>Mesa pequeña</v>
          </cell>
        </row>
        <row r="287">
          <cell r="A287" t="str">
            <v>Archivador Folderama metálico</v>
          </cell>
          <cell r="B287" t="str">
            <v>MEEO</v>
          </cell>
          <cell r="C287">
            <v>40000</v>
          </cell>
          <cell r="D287">
            <v>50157</v>
          </cell>
          <cell r="E287" t="str">
            <v>ME5</v>
          </cell>
          <cell r="F287">
            <v>16650151</v>
          </cell>
          <cell r="G287" t="str">
            <v>Archivador Folderama metálico</v>
          </cell>
        </row>
        <row r="288">
          <cell r="A288" t="str">
            <v>Muebles para chequeras</v>
          </cell>
          <cell r="B288" t="str">
            <v>MEEO</v>
          </cell>
          <cell r="C288">
            <v>40000</v>
          </cell>
          <cell r="D288">
            <v>50157</v>
          </cell>
          <cell r="E288" t="str">
            <v>ME5</v>
          </cell>
          <cell r="F288">
            <v>16650152</v>
          </cell>
          <cell r="G288" t="str">
            <v>Muebles para chequeras</v>
          </cell>
        </row>
        <row r="289">
          <cell r="A289" t="str">
            <v>Muebles para chequeras</v>
          </cell>
          <cell r="B289" t="str">
            <v>MEEO</v>
          </cell>
          <cell r="C289">
            <v>40000</v>
          </cell>
          <cell r="D289">
            <v>50157</v>
          </cell>
          <cell r="E289" t="str">
            <v>ME5</v>
          </cell>
          <cell r="F289">
            <v>16650153</v>
          </cell>
          <cell r="G289" t="str">
            <v>Muebles para chequeras</v>
          </cell>
        </row>
        <row r="290">
          <cell r="A290" t="str">
            <v>Nevera Challenger</v>
          </cell>
          <cell r="B290" t="str">
            <v>MEEO</v>
          </cell>
          <cell r="C290">
            <v>150000</v>
          </cell>
          <cell r="D290">
            <v>188057</v>
          </cell>
          <cell r="E290" t="str">
            <v>OME5</v>
          </cell>
          <cell r="F290">
            <v>16650154</v>
          </cell>
          <cell r="G290" t="str">
            <v>Nevera Challenger</v>
          </cell>
        </row>
        <row r="291">
          <cell r="A291" t="str">
            <v>Nevera  Haceb Super star</v>
          </cell>
          <cell r="B291" t="str">
            <v>MEEO</v>
          </cell>
          <cell r="C291">
            <v>150000</v>
          </cell>
          <cell r="D291">
            <v>188057</v>
          </cell>
          <cell r="E291" t="str">
            <v>OME5</v>
          </cell>
          <cell r="F291">
            <v>16650155</v>
          </cell>
          <cell r="G291" t="str">
            <v>Nevera  Haceb Super star</v>
          </cell>
        </row>
        <row r="292">
          <cell r="A292" t="str">
            <v>Sillas fijas</v>
          </cell>
          <cell r="B292" t="str">
            <v>MEEO</v>
          </cell>
          <cell r="C292">
            <v>25000</v>
          </cell>
          <cell r="D292">
            <v>31346</v>
          </cell>
          <cell r="E292" t="str">
            <v>ME5</v>
          </cell>
          <cell r="F292">
            <v>16650156</v>
          </cell>
          <cell r="G292" t="str">
            <v>Sillas fijas</v>
          </cell>
        </row>
        <row r="293">
          <cell r="A293" t="str">
            <v>Sillas fijas</v>
          </cell>
          <cell r="B293" t="str">
            <v>MEEO</v>
          </cell>
          <cell r="C293">
            <v>25000</v>
          </cell>
          <cell r="D293">
            <v>31346</v>
          </cell>
          <cell r="E293" t="str">
            <v>ME5</v>
          </cell>
          <cell r="F293">
            <v>16650157</v>
          </cell>
          <cell r="G293" t="str">
            <v>Sillas fijas</v>
          </cell>
        </row>
        <row r="294">
          <cell r="A294" t="str">
            <v>Sillas fijas</v>
          </cell>
          <cell r="B294" t="str">
            <v>MEEO</v>
          </cell>
          <cell r="C294">
            <v>25000</v>
          </cell>
          <cell r="D294">
            <v>31346</v>
          </cell>
          <cell r="E294" t="str">
            <v>ME5</v>
          </cell>
          <cell r="F294">
            <v>16650158</v>
          </cell>
          <cell r="G294" t="str">
            <v>Sillas fijas</v>
          </cell>
        </row>
        <row r="295">
          <cell r="A295" t="str">
            <v>Sillas fijas</v>
          </cell>
          <cell r="B295" t="str">
            <v>MEEO</v>
          </cell>
          <cell r="C295">
            <v>25000</v>
          </cell>
          <cell r="D295">
            <v>31346</v>
          </cell>
          <cell r="E295" t="str">
            <v>ME5</v>
          </cell>
          <cell r="F295">
            <v>16650159</v>
          </cell>
          <cell r="G295" t="str">
            <v>Sillas fijas</v>
          </cell>
        </row>
        <row r="296">
          <cell r="A296" t="str">
            <v>Sillas fijas</v>
          </cell>
          <cell r="B296" t="str">
            <v>MEEO</v>
          </cell>
          <cell r="C296">
            <v>25000</v>
          </cell>
          <cell r="D296">
            <v>31346</v>
          </cell>
          <cell r="E296" t="str">
            <v>ME5</v>
          </cell>
          <cell r="F296">
            <v>16650160</v>
          </cell>
          <cell r="G296" t="str">
            <v>Sillas fijas</v>
          </cell>
        </row>
        <row r="297">
          <cell r="A297" t="str">
            <v>Sillas fijas</v>
          </cell>
          <cell r="B297" t="str">
            <v>MEEO</v>
          </cell>
          <cell r="C297">
            <v>25000</v>
          </cell>
          <cell r="D297">
            <v>31346</v>
          </cell>
          <cell r="E297" t="str">
            <v>ME5</v>
          </cell>
          <cell r="F297">
            <v>16650161</v>
          </cell>
          <cell r="G297" t="str">
            <v>Sillas fijas</v>
          </cell>
        </row>
        <row r="298">
          <cell r="A298" t="str">
            <v>Sillas fijas</v>
          </cell>
          <cell r="B298" t="str">
            <v>MEEO</v>
          </cell>
          <cell r="C298">
            <v>25000</v>
          </cell>
          <cell r="D298">
            <v>31346</v>
          </cell>
          <cell r="E298" t="str">
            <v>ME5</v>
          </cell>
          <cell r="F298">
            <v>16650162</v>
          </cell>
          <cell r="G298" t="str">
            <v>Sillas fijas</v>
          </cell>
        </row>
        <row r="299">
          <cell r="A299" t="str">
            <v>Sillas fijas</v>
          </cell>
          <cell r="B299" t="str">
            <v>MEEO</v>
          </cell>
          <cell r="C299">
            <v>25000</v>
          </cell>
          <cell r="D299">
            <v>31346</v>
          </cell>
          <cell r="E299" t="str">
            <v>ME5</v>
          </cell>
          <cell r="F299">
            <v>16650163</v>
          </cell>
          <cell r="G299" t="str">
            <v>Sillas fijas</v>
          </cell>
        </row>
        <row r="300">
          <cell r="A300" t="str">
            <v>Sillas fijas</v>
          </cell>
          <cell r="B300" t="str">
            <v>MEEO</v>
          </cell>
          <cell r="C300">
            <v>25000</v>
          </cell>
          <cell r="D300">
            <v>31346</v>
          </cell>
          <cell r="E300" t="str">
            <v>ME5</v>
          </cell>
          <cell r="F300">
            <v>16650164</v>
          </cell>
          <cell r="G300" t="str">
            <v>Sillas fijas</v>
          </cell>
        </row>
        <row r="301">
          <cell r="A301" t="str">
            <v>Sillas fijas</v>
          </cell>
          <cell r="B301" t="str">
            <v>MEEO</v>
          </cell>
          <cell r="C301">
            <v>25000</v>
          </cell>
          <cell r="D301">
            <v>31346</v>
          </cell>
          <cell r="E301" t="str">
            <v>ME5</v>
          </cell>
          <cell r="F301">
            <v>16650165</v>
          </cell>
          <cell r="G301" t="str">
            <v>Sillas fijas</v>
          </cell>
          <cell r="H301">
            <v>1</v>
          </cell>
        </row>
        <row r="302">
          <cell r="A302" t="str">
            <v>Sillas fijas</v>
          </cell>
          <cell r="B302" t="str">
            <v>MEEO</v>
          </cell>
          <cell r="C302">
            <v>25000</v>
          </cell>
          <cell r="D302">
            <v>67611</v>
          </cell>
          <cell r="E302" t="str">
            <v>ME5</v>
          </cell>
          <cell r="F302">
            <v>16650166</v>
          </cell>
          <cell r="G302" t="str">
            <v>Sillas fijas</v>
          </cell>
          <cell r="H302">
            <v>1</v>
          </cell>
        </row>
        <row r="303">
          <cell r="A303" t="str">
            <v>Sillas fijas</v>
          </cell>
          <cell r="B303" t="str">
            <v>MEEO</v>
          </cell>
          <cell r="C303">
            <v>25000</v>
          </cell>
          <cell r="D303">
            <v>31346</v>
          </cell>
          <cell r="E303" t="str">
            <v>ME5</v>
          </cell>
          <cell r="F303">
            <v>16650167</v>
          </cell>
          <cell r="G303" t="str">
            <v>Sillas fijas</v>
          </cell>
          <cell r="H303">
            <v>1</v>
          </cell>
        </row>
        <row r="304">
          <cell r="A304" t="str">
            <v>Sillas fijas</v>
          </cell>
          <cell r="B304" t="str">
            <v>MEEO</v>
          </cell>
          <cell r="C304">
            <v>25000</v>
          </cell>
          <cell r="D304">
            <v>31346</v>
          </cell>
          <cell r="E304" t="str">
            <v>ME5</v>
          </cell>
          <cell r="F304">
            <v>16650168</v>
          </cell>
          <cell r="G304" t="str">
            <v>Sillas fijas</v>
          </cell>
        </row>
        <row r="305">
          <cell r="A305" t="str">
            <v>Sillas fijas</v>
          </cell>
          <cell r="B305" t="str">
            <v>MEEO</v>
          </cell>
          <cell r="C305">
            <v>25000</v>
          </cell>
          <cell r="D305">
            <v>31346</v>
          </cell>
          <cell r="E305" t="str">
            <v>ME5</v>
          </cell>
          <cell r="F305">
            <v>16650169</v>
          </cell>
          <cell r="G305" t="str">
            <v>Sillas fijas</v>
          </cell>
          <cell r="H305">
            <v>1</v>
          </cell>
        </row>
        <row r="306">
          <cell r="A306" t="str">
            <v>Sillas fijas</v>
          </cell>
          <cell r="B306" t="str">
            <v>MEEO</v>
          </cell>
          <cell r="C306">
            <v>25000</v>
          </cell>
          <cell r="D306">
            <v>31346</v>
          </cell>
          <cell r="E306" t="str">
            <v>ME5</v>
          </cell>
          <cell r="F306">
            <v>16650170</v>
          </cell>
          <cell r="G306" t="str">
            <v>Sillas fijas</v>
          </cell>
          <cell r="H306">
            <v>1</v>
          </cell>
        </row>
        <row r="307">
          <cell r="A307" t="str">
            <v>Sillas fijas</v>
          </cell>
          <cell r="B307" t="str">
            <v>MEEO</v>
          </cell>
          <cell r="C307">
            <v>15000</v>
          </cell>
          <cell r="D307">
            <v>18800</v>
          </cell>
          <cell r="E307" t="str">
            <v>ME5</v>
          </cell>
          <cell r="F307">
            <v>16650171</v>
          </cell>
          <cell r="G307" t="str">
            <v>Sillas fijas</v>
          </cell>
          <cell r="H307">
            <v>1</v>
          </cell>
        </row>
        <row r="308">
          <cell r="A308" t="str">
            <v>Sillas con rodachinas</v>
          </cell>
          <cell r="B308" t="str">
            <v>MEEO</v>
          </cell>
          <cell r="C308">
            <v>30000</v>
          </cell>
          <cell r="D308">
            <v>37613</v>
          </cell>
          <cell r="E308" t="str">
            <v>ME5</v>
          </cell>
          <cell r="F308">
            <v>16650172</v>
          </cell>
          <cell r="G308" t="str">
            <v>Sillas con rodachinas</v>
          </cell>
          <cell r="H308">
            <v>1</v>
          </cell>
        </row>
        <row r="309">
          <cell r="A309" t="str">
            <v>Sillas con rodachinas</v>
          </cell>
          <cell r="B309" t="str">
            <v>MEEO</v>
          </cell>
          <cell r="C309">
            <v>35000</v>
          </cell>
          <cell r="D309">
            <v>43889</v>
          </cell>
          <cell r="E309" t="str">
            <v>ME5</v>
          </cell>
          <cell r="F309">
            <v>16650173</v>
          </cell>
          <cell r="G309" t="str">
            <v>Sillas con rodachinas</v>
          </cell>
          <cell r="H309">
            <v>1</v>
          </cell>
        </row>
        <row r="310">
          <cell r="A310" t="str">
            <v>Sillas con rodachinas</v>
          </cell>
          <cell r="B310" t="str">
            <v>MEEO</v>
          </cell>
          <cell r="C310">
            <v>35000</v>
          </cell>
          <cell r="D310">
            <v>43889</v>
          </cell>
          <cell r="E310" t="str">
            <v>ME5</v>
          </cell>
          <cell r="F310">
            <v>16650174</v>
          </cell>
          <cell r="G310" t="str">
            <v>Sillas con rodachinas</v>
          </cell>
          <cell r="H310">
            <v>1</v>
          </cell>
        </row>
        <row r="311">
          <cell r="A311" t="str">
            <v>Sillas con rodachinas</v>
          </cell>
          <cell r="B311" t="str">
            <v>MEEO</v>
          </cell>
          <cell r="C311">
            <v>35000</v>
          </cell>
          <cell r="D311">
            <v>43889</v>
          </cell>
          <cell r="E311" t="str">
            <v>ME5</v>
          </cell>
          <cell r="F311">
            <v>16650175</v>
          </cell>
          <cell r="G311" t="str">
            <v>Sillas con rodachinas</v>
          </cell>
        </row>
        <row r="312">
          <cell r="A312" t="str">
            <v>Sillas con rodachinas</v>
          </cell>
          <cell r="B312" t="str">
            <v>MEEO</v>
          </cell>
          <cell r="C312">
            <v>35000</v>
          </cell>
          <cell r="D312">
            <v>43889</v>
          </cell>
          <cell r="E312" t="str">
            <v>ME5</v>
          </cell>
          <cell r="F312">
            <v>16650176</v>
          </cell>
          <cell r="G312" t="str">
            <v>Sillas con rodachinas</v>
          </cell>
          <cell r="H312">
            <v>1</v>
          </cell>
        </row>
        <row r="313">
          <cell r="A313" t="str">
            <v>Sillas con rodachinas</v>
          </cell>
          <cell r="B313" t="str">
            <v>MEEO</v>
          </cell>
          <cell r="C313">
            <v>35000</v>
          </cell>
          <cell r="D313">
            <v>43889</v>
          </cell>
          <cell r="E313" t="str">
            <v>ME5</v>
          </cell>
          <cell r="F313">
            <v>16650177</v>
          </cell>
          <cell r="G313" t="str">
            <v>Sillas con rodachinas</v>
          </cell>
          <cell r="H313">
            <v>1</v>
          </cell>
        </row>
        <row r="314">
          <cell r="A314" t="str">
            <v>Sillas con rodachinas</v>
          </cell>
          <cell r="B314" t="str">
            <v>MEEO</v>
          </cell>
          <cell r="C314">
            <v>35000</v>
          </cell>
          <cell r="D314">
            <v>43889</v>
          </cell>
          <cell r="E314" t="str">
            <v>ME5</v>
          </cell>
          <cell r="F314">
            <v>16650178</v>
          </cell>
          <cell r="G314" t="str">
            <v>Sillas con rodachinas</v>
          </cell>
        </row>
        <row r="315">
          <cell r="A315" t="str">
            <v>Sillas con rodachinas</v>
          </cell>
          <cell r="B315" t="str">
            <v>MEEO</v>
          </cell>
          <cell r="C315">
            <v>35000</v>
          </cell>
          <cell r="D315">
            <v>43889</v>
          </cell>
          <cell r="E315" t="str">
            <v>ME5</v>
          </cell>
          <cell r="F315">
            <v>16650179</v>
          </cell>
          <cell r="G315" t="str">
            <v>Sillas con rodachinas</v>
          </cell>
        </row>
        <row r="316">
          <cell r="A316" t="str">
            <v>Sillas con rodachinas</v>
          </cell>
          <cell r="B316" t="str">
            <v>MEEO</v>
          </cell>
          <cell r="C316">
            <v>35000</v>
          </cell>
          <cell r="D316">
            <v>43889</v>
          </cell>
          <cell r="E316" t="str">
            <v>ME5</v>
          </cell>
          <cell r="F316">
            <v>16650180</v>
          </cell>
          <cell r="G316" t="str">
            <v>Sillas con rodachinas</v>
          </cell>
        </row>
        <row r="317">
          <cell r="A317" t="str">
            <v>Sillas con rodachinas</v>
          </cell>
          <cell r="B317" t="str">
            <v>MEEO</v>
          </cell>
          <cell r="C317">
            <v>35000</v>
          </cell>
          <cell r="D317">
            <v>43889</v>
          </cell>
          <cell r="E317" t="str">
            <v>ME5</v>
          </cell>
          <cell r="F317">
            <v>16650181</v>
          </cell>
          <cell r="G317" t="str">
            <v>Sillas con rodachinas</v>
          </cell>
        </row>
        <row r="318">
          <cell r="A318" t="str">
            <v>Sillas con rodachinas</v>
          </cell>
          <cell r="B318" t="str">
            <v>MEEO</v>
          </cell>
          <cell r="C318">
            <v>35000</v>
          </cell>
          <cell r="D318">
            <v>43889</v>
          </cell>
          <cell r="E318" t="str">
            <v>ME5</v>
          </cell>
          <cell r="F318">
            <v>16650182</v>
          </cell>
          <cell r="G318" t="str">
            <v>Sillas con rodachinas</v>
          </cell>
        </row>
        <row r="319">
          <cell r="A319" t="str">
            <v>Sillas con rodachinas</v>
          </cell>
          <cell r="B319" t="str">
            <v>MEEO</v>
          </cell>
          <cell r="C319">
            <v>35000</v>
          </cell>
          <cell r="D319">
            <v>43889</v>
          </cell>
          <cell r="E319" t="str">
            <v>ME5</v>
          </cell>
          <cell r="F319">
            <v>16650183</v>
          </cell>
          <cell r="G319" t="str">
            <v>Sillas con rodachinas</v>
          </cell>
        </row>
        <row r="320">
          <cell r="A320" t="str">
            <v>Sillas con rodachinas</v>
          </cell>
          <cell r="B320" t="str">
            <v>MEEO</v>
          </cell>
          <cell r="C320">
            <v>35000</v>
          </cell>
          <cell r="D320">
            <v>43889</v>
          </cell>
          <cell r="E320" t="str">
            <v>ME5</v>
          </cell>
          <cell r="F320">
            <v>16650184</v>
          </cell>
          <cell r="G320" t="str">
            <v>Sillas con rodachinas</v>
          </cell>
        </row>
        <row r="321">
          <cell r="A321" t="str">
            <v>Sillas con rodachinas</v>
          </cell>
          <cell r="B321" t="str">
            <v>MEEO</v>
          </cell>
          <cell r="C321">
            <v>35000</v>
          </cell>
          <cell r="D321">
            <v>43889</v>
          </cell>
          <cell r="E321" t="str">
            <v>ME5</v>
          </cell>
          <cell r="F321">
            <v>16650185</v>
          </cell>
          <cell r="G321" t="str">
            <v>Sillas con rodachinas</v>
          </cell>
        </row>
        <row r="322">
          <cell r="A322" t="str">
            <v>Sillas con rodachinas</v>
          </cell>
          <cell r="B322" t="str">
            <v>MEEO</v>
          </cell>
          <cell r="C322">
            <v>35000</v>
          </cell>
          <cell r="D322">
            <v>43889</v>
          </cell>
          <cell r="E322" t="str">
            <v>ME5</v>
          </cell>
          <cell r="F322">
            <v>16650186</v>
          </cell>
          <cell r="G322" t="str">
            <v>Sillas con rodachinas</v>
          </cell>
        </row>
        <row r="323">
          <cell r="A323" t="str">
            <v>Sillas con rodachinas</v>
          </cell>
          <cell r="B323" t="str">
            <v>MEEO</v>
          </cell>
          <cell r="C323">
            <v>35000</v>
          </cell>
          <cell r="D323">
            <v>43889</v>
          </cell>
          <cell r="E323" t="str">
            <v>ME5</v>
          </cell>
          <cell r="F323">
            <v>16650187</v>
          </cell>
          <cell r="G323" t="str">
            <v>Sillas con rodachinas</v>
          </cell>
        </row>
        <row r="324">
          <cell r="A324" t="str">
            <v>Sillas con rodachinas</v>
          </cell>
          <cell r="B324" t="str">
            <v>MEEO</v>
          </cell>
          <cell r="C324">
            <v>35000</v>
          </cell>
          <cell r="D324">
            <v>43889</v>
          </cell>
          <cell r="E324" t="str">
            <v>ME5</v>
          </cell>
          <cell r="F324">
            <v>16650188</v>
          </cell>
          <cell r="G324" t="str">
            <v>Sillas con rodachinas</v>
          </cell>
        </row>
        <row r="325">
          <cell r="A325" t="str">
            <v>Sillas con rodachinas</v>
          </cell>
          <cell r="B325" t="str">
            <v>MEEO</v>
          </cell>
          <cell r="C325">
            <v>35000</v>
          </cell>
          <cell r="D325">
            <v>43889</v>
          </cell>
          <cell r="E325" t="str">
            <v>EMO5</v>
          </cell>
          <cell r="F325">
            <v>16650189</v>
          </cell>
          <cell r="G325" t="str">
            <v>Sillas con rodachinas</v>
          </cell>
        </row>
        <row r="326">
          <cell r="A326" t="str">
            <v>Sillas con rodachinas</v>
          </cell>
          <cell r="B326" t="str">
            <v>MEEO</v>
          </cell>
          <cell r="C326">
            <v>35000</v>
          </cell>
          <cell r="D326">
            <v>43889</v>
          </cell>
          <cell r="E326" t="str">
            <v>EMO5</v>
          </cell>
          <cell r="F326">
            <v>16650190</v>
          </cell>
          <cell r="G326" t="str">
            <v>Sillas con rodachinas</v>
          </cell>
        </row>
        <row r="327">
          <cell r="A327" t="str">
            <v>Sillas con rodachinas</v>
          </cell>
          <cell r="B327" t="str">
            <v>MEEO</v>
          </cell>
          <cell r="C327">
            <v>35000</v>
          </cell>
          <cell r="D327">
            <v>43889</v>
          </cell>
          <cell r="E327" t="str">
            <v>ME5</v>
          </cell>
          <cell r="F327">
            <v>16650191</v>
          </cell>
          <cell r="G327" t="str">
            <v>Sillas con rodachinas</v>
          </cell>
        </row>
        <row r="328">
          <cell r="A328" t="str">
            <v>Televisor</v>
          </cell>
          <cell r="B328" t="str">
            <v>MEEO</v>
          </cell>
          <cell r="C328">
            <v>150000</v>
          </cell>
          <cell r="D328">
            <v>188057</v>
          </cell>
          <cell r="E328" t="str">
            <v>OME5</v>
          </cell>
          <cell r="F328">
            <v>16650192</v>
          </cell>
          <cell r="G328" t="str">
            <v>Televisor</v>
          </cell>
        </row>
        <row r="329">
          <cell r="A329" t="str">
            <v>VHS</v>
          </cell>
          <cell r="B329" t="str">
            <v>MEEO</v>
          </cell>
          <cell r="C329">
            <v>100000</v>
          </cell>
          <cell r="D329">
            <v>125370</v>
          </cell>
          <cell r="E329" t="str">
            <v>OME5</v>
          </cell>
          <cell r="F329">
            <v>16650193</v>
          </cell>
          <cell r="G329" t="str">
            <v>VHS</v>
          </cell>
        </row>
        <row r="330">
          <cell r="A330" t="str">
            <v>Tramperos</v>
          </cell>
          <cell r="B330" t="str">
            <v>MEEO</v>
          </cell>
          <cell r="C330">
            <v>300000</v>
          </cell>
          <cell r="D330">
            <v>376125</v>
          </cell>
          <cell r="E330" t="str">
            <v>OME5</v>
          </cell>
          <cell r="F330">
            <v>16650194</v>
          </cell>
          <cell r="G330" t="str">
            <v>Tramperos</v>
          </cell>
        </row>
        <row r="331">
          <cell r="A331" t="str">
            <v>Tramperos</v>
          </cell>
          <cell r="B331" t="str">
            <v>MEEO</v>
          </cell>
          <cell r="C331">
            <v>300000</v>
          </cell>
          <cell r="D331">
            <v>376125</v>
          </cell>
          <cell r="E331" t="str">
            <v>OME5</v>
          </cell>
          <cell r="F331">
            <v>16650195</v>
          </cell>
          <cell r="G331" t="str">
            <v>Tramperos</v>
          </cell>
        </row>
        <row r="332">
          <cell r="A332" t="str">
            <v>Tramperos</v>
          </cell>
          <cell r="B332" t="str">
            <v>MEEO</v>
          </cell>
          <cell r="C332">
            <v>300000</v>
          </cell>
          <cell r="D332">
            <v>376125</v>
          </cell>
          <cell r="E332" t="str">
            <v>OME5</v>
          </cell>
          <cell r="F332">
            <v>16650196</v>
          </cell>
          <cell r="G332" t="str">
            <v>Tramperos</v>
          </cell>
        </row>
        <row r="333">
          <cell r="A333" t="str">
            <v>Tramperos</v>
          </cell>
          <cell r="B333" t="str">
            <v>MEEO</v>
          </cell>
          <cell r="C333">
            <v>300000</v>
          </cell>
          <cell r="D333">
            <v>376125</v>
          </cell>
          <cell r="E333" t="str">
            <v>OME5</v>
          </cell>
          <cell r="F333">
            <v>16650197</v>
          </cell>
          <cell r="G333" t="str">
            <v>Tramperos</v>
          </cell>
        </row>
        <row r="334">
          <cell r="A334" t="str">
            <v>Tramperos</v>
          </cell>
          <cell r="B334" t="str">
            <v>MEEO</v>
          </cell>
          <cell r="C334">
            <v>300000</v>
          </cell>
          <cell r="D334">
            <v>376125</v>
          </cell>
          <cell r="E334" t="str">
            <v>OME5</v>
          </cell>
          <cell r="F334">
            <v>16650198</v>
          </cell>
          <cell r="G334" t="str">
            <v>Tramperos</v>
          </cell>
        </row>
        <row r="335">
          <cell r="A335" t="str">
            <v>Tramperos</v>
          </cell>
          <cell r="B335" t="str">
            <v>MEEO</v>
          </cell>
          <cell r="C335">
            <v>300000</v>
          </cell>
          <cell r="D335">
            <v>376125</v>
          </cell>
          <cell r="E335" t="str">
            <v>OME5</v>
          </cell>
          <cell r="F335">
            <v>16650199</v>
          </cell>
          <cell r="G335" t="str">
            <v>Tramperos</v>
          </cell>
        </row>
        <row r="336">
          <cell r="A336" t="str">
            <v>Estabilizador Nicomar 1500 wattios</v>
          </cell>
          <cell r="B336" t="str">
            <v>MEEO</v>
          </cell>
          <cell r="C336">
            <v>100000</v>
          </cell>
          <cell r="D336">
            <v>118474</v>
          </cell>
          <cell r="E336" t="str">
            <v>EMO5</v>
          </cell>
          <cell r="F336">
            <v>16650200</v>
          </cell>
          <cell r="G336" t="str">
            <v>Estabilizador Nicomar 1500 wattios</v>
          </cell>
        </row>
        <row r="337">
          <cell r="A337" t="str">
            <v>Estabilizador Nicomar 1500 wattios</v>
          </cell>
          <cell r="B337" t="str">
            <v>MEEO</v>
          </cell>
          <cell r="C337">
            <v>100000</v>
          </cell>
          <cell r="D337">
            <v>118474</v>
          </cell>
          <cell r="E337" t="str">
            <v>EMO5</v>
          </cell>
          <cell r="F337">
            <v>16650201</v>
          </cell>
          <cell r="G337" t="str">
            <v>Estabilizador Nicomar 1500 wattios</v>
          </cell>
        </row>
        <row r="338">
          <cell r="A338" t="str">
            <v>Estabilizador Nicomar 1500 wattios</v>
          </cell>
          <cell r="B338" t="str">
            <v>MEEO</v>
          </cell>
          <cell r="C338">
            <v>100000</v>
          </cell>
          <cell r="D338">
            <v>118474</v>
          </cell>
          <cell r="E338" t="str">
            <v>EMO5</v>
          </cell>
          <cell r="F338">
            <v>16650202</v>
          </cell>
          <cell r="G338" t="str">
            <v>Estabilizador Nicomar 1500 wattios</v>
          </cell>
        </row>
        <row r="339">
          <cell r="A339" t="str">
            <v>Estabilizador Nicomar 1500 wattios</v>
          </cell>
          <cell r="B339" t="str">
            <v>MEEO</v>
          </cell>
          <cell r="C339">
            <v>100000</v>
          </cell>
          <cell r="D339">
            <v>118474</v>
          </cell>
          <cell r="E339" t="str">
            <v>EMO5</v>
          </cell>
          <cell r="F339">
            <v>16650203</v>
          </cell>
          <cell r="G339" t="str">
            <v>Estabilizador Nicomar 1500 wattios</v>
          </cell>
        </row>
        <row r="340">
          <cell r="A340" t="str">
            <v>Estabilizador Nicomar 1000 wattios</v>
          </cell>
          <cell r="B340" t="str">
            <v>MEEO</v>
          </cell>
          <cell r="C340">
            <v>60000</v>
          </cell>
          <cell r="D340">
            <v>71090</v>
          </cell>
          <cell r="E340" t="str">
            <v>EMO5</v>
          </cell>
          <cell r="F340">
            <v>16650204</v>
          </cell>
          <cell r="G340" t="str">
            <v>Estabilizador Nicomar 1000 wattios</v>
          </cell>
        </row>
        <row r="341">
          <cell r="A341" t="str">
            <v>Estabilizador Nicomar 1000 wattios</v>
          </cell>
          <cell r="B341" t="str">
            <v>MEEO</v>
          </cell>
          <cell r="C341">
            <v>60000</v>
          </cell>
          <cell r="D341">
            <v>71090</v>
          </cell>
          <cell r="E341" t="str">
            <v>EMO5</v>
          </cell>
          <cell r="F341">
            <v>16650205</v>
          </cell>
          <cell r="G341" t="str">
            <v>Estabilizador Nicomar 1000 wattios</v>
          </cell>
        </row>
        <row r="342">
          <cell r="A342" t="str">
            <v>Estabilizador Nicomar 1000 wattios</v>
          </cell>
          <cell r="B342" t="str">
            <v>MEEO</v>
          </cell>
          <cell r="C342">
            <v>60000</v>
          </cell>
          <cell r="D342">
            <v>71090</v>
          </cell>
          <cell r="E342" t="str">
            <v>EMO5</v>
          </cell>
          <cell r="F342">
            <v>16650206</v>
          </cell>
          <cell r="G342" t="str">
            <v>Estabilizador Nicomar 1000 wattios</v>
          </cell>
        </row>
        <row r="343">
          <cell r="A343" t="str">
            <v>Estabilizador Nicomar 1000 wattios</v>
          </cell>
          <cell r="B343" t="str">
            <v>MEEO</v>
          </cell>
          <cell r="C343">
            <v>60000</v>
          </cell>
          <cell r="D343">
            <v>71090</v>
          </cell>
          <cell r="E343" t="str">
            <v>EMO5</v>
          </cell>
          <cell r="F343">
            <v>16650207</v>
          </cell>
          <cell r="G343" t="str">
            <v>Estabilizador Nicomar 1000 wattios</v>
          </cell>
        </row>
        <row r="344">
          <cell r="A344" t="str">
            <v>Estabilizador Nicomar 1000 wattios</v>
          </cell>
          <cell r="B344" t="str">
            <v>MEEO</v>
          </cell>
          <cell r="C344">
            <v>60000</v>
          </cell>
          <cell r="D344">
            <v>71090</v>
          </cell>
          <cell r="E344" t="str">
            <v>EMO5</v>
          </cell>
          <cell r="F344">
            <v>16650208</v>
          </cell>
          <cell r="G344" t="str">
            <v>Estabilizador Nicomar 1000 wattios</v>
          </cell>
        </row>
        <row r="345">
          <cell r="A345" t="str">
            <v>Cafetera Coldelec 60 Pocillos</v>
          </cell>
          <cell r="B345" t="str">
            <v>MEEO</v>
          </cell>
          <cell r="C345">
            <v>268800</v>
          </cell>
          <cell r="D345">
            <v>86967</v>
          </cell>
          <cell r="E345" t="str">
            <v>OME5</v>
          </cell>
          <cell r="F345">
            <v>16650209</v>
          </cell>
          <cell r="G345" t="str">
            <v>Cafetera Coldelec 60 Pocillos</v>
          </cell>
        </row>
        <row r="346">
          <cell r="A346" t="str">
            <v>Mobiliario para adecuación de sus oficinas en Sincelejo según contrato No.0051-Rebombeo</v>
          </cell>
          <cell r="B346" t="str">
            <v>MEEO</v>
          </cell>
          <cell r="C346">
            <v>42747247</v>
          </cell>
          <cell r="D346">
            <v>48281495</v>
          </cell>
          <cell r="E346" t="str">
            <v>ME5</v>
          </cell>
          <cell r="F346">
            <v>16650210</v>
          </cell>
          <cell r="G346" t="str">
            <v>Mobiliario para adecuación de sus oficinas en Sincelejo según contrato No.0051-Rebombeo</v>
          </cell>
        </row>
        <row r="347">
          <cell r="A347" t="str">
            <v>Mobiliario para adecuación oficinas en Corozal según contrato No.0060-03</v>
          </cell>
          <cell r="B347" t="str">
            <v>MEEO</v>
          </cell>
          <cell r="C347">
            <v>8946889</v>
          </cell>
          <cell r="D347">
            <v>10105193</v>
          </cell>
          <cell r="E347" t="str">
            <v>ME5</v>
          </cell>
          <cell r="F347">
            <v>16650211</v>
          </cell>
          <cell r="G347" t="str">
            <v>Mobiliario para adecuación oficinas en Corozal según contrato No.0060-03</v>
          </cell>
        </row>
        <row r="348">
          <cell r="A348" t="str">
            <v>Camara Digital Sony Handycam TRV 340</v>
          </cell>
          <cell r="B348" t="str">
            <v>MEEO</v>
          </cell>
          <cell r="C348">
            <v>2199000</v>
          </cell>
          <cell r="D348">
            <v>1319340</v>
          </cell>
          <cell r="E348" t="str">
            <v>OME5</v>
          </cell>
          <cell r="F348">
            <v>16650212</v>
          </cell>
          <cell r="G348" t="str">
            <v>Camara Digital Sony Handycam TRV 340</v>
          </cell>
        </row>
        <row r="349">
          <cell r="A349" t="str">
            <v>Sillas Rimax Blanca</v>
          </cell>
          <cell r="B349" t="str">
            <v>MEEO</v>
          </cell>
          <cell r="C349">
            <v>14000</v>
          </cell>
          <cell r="D349">
            <v>15818</v>
          </cell>
          <cell r="E349" t="str">
            <v>ME5</v>
          </cell>
          <cell r="F349">
            <v>16650213</v>
          </cell>
          <cell r="G349" t="str">
            <v>Sillas Rimax Blanca</v>
          </cell>
        </row>
        <row r="350">
          <cell r="A350" t="str">
            <v>Sillas Rimax Blanca</v>
          </cell>
          <cell r="B350" t="str">
            <v>MEEO</v>
          </cell>
          <cell r="C350">
            <v>14000</v>
          </cell>
          <cell r="D350">
            <v>15818</v>
          </cell>
          <cell r="E350" t="str">
            <v>ME5</v>
          </cell>
          <cell r="F350">
            <v>16650214</v>
          </cell>
          <cell r="G350" t="str">
            <v>Sillas Rimax Blanca</v>
          </cell>
        </row>
        <row r="351">
          <cell r="A351" t="str">
            <v>Sillas Rimax Blanca</v>
          </cell>
          <cell r="B351" t="str">
            <v>MEEO</v>
          </cell>
          <cell r="C351">
            <v>14000</v>
          </cell>
          <cell r="D351">
            <v>15818</v>
          </cell>
          <cell r="E351" t="str">
            <v>ME5</v>
          </cell>
          <cell r="F351">
            <v>16650215</v>
          </cell>
          <cell r="G351" t="str">
            <v>Sillas Rimax Blanca</v>
          </cell>
        </row>
        <row r="352">
          <cell r="A352" t="str">
            <v>Sillas Rimax Blanca</v>
          </cell>
          <cell r="B352" t="str">
            <v>MEEO</v>
          </cell>
          <cell r="C352">
            <v>14000</v>
          </cell>
          <cell r="D352">
            <v>15818</v>
          </cell>
          <cell r="E352" t="str">
            <v>ME5</v>
          </cell>
          <cell r="F352">
            <v>16650216</v>
          </cell>
          <cell r="G352" t="str">
            <v>Sillas Rimax Blanca</v>
          </cell>
        </row>
        <row r="353">
          <cell r="A353" t="str">
            <v>Sillas Rimax Blanca</v>
          </cell>
          <cell r="B353" t="str">
            <v>MEEO</v>
          </cell>
          <cell r="C353">
            <v>14000</v>
          </cell>
          <cell r="D353">
            <v>52480</v>
          </cell>
          <cell r="E353" t="str">
            <v>ME5</v>
          </cell>
          <cell r="F353">
            <v>16650217</v>
          </cell>
          <cell r="G353" t="str">
            <v>Sillas Rimax Blanca</v>
          </cell>
          <cell r="H353">
            <v>1</v>
          </cell>
        </row>
        <row r="354">
          <cell r="A354" t="str">
            <v>Sillas Rimax Blanca</v>
          </cell>
          <cell r="B354" t="str">
            <v>MEEO</v>
          </cell>
          <cell r="C354">
            <v>14000</v>
          </cell>
          <cell r="D354">
            <v>15818</v>
          </cell>
          <cell r="E354" t="str">
            <v>ME5</v>
          </cell>
          <cell r="F354">
            <v>16650218</v>
          </cell>
          <cell r="G354" t="str">
            <v>Sillas Rimax Blanca</v>
          </cell>
        </row>
        <row r="355">
          <cell r="A355" t="str">
            <v>Sillas Rimax Blanca</v>
          </cell>
          <cell r="B355" t="str">
            <v>MEEO</v>
          </cell>
          <cell r="C355">
            <v>14000</v>
          </cell>
          <cell r="D355">
            <v>15818</v>
          </cell>
          <cell r="E355" t="str">
            <v>ME5</v>
          </cell>
          <cell r="F355">
            <v>16650219</v>
          </cell>
          <cell r="G355" t="str">
            <v>Sillas Rimax Blanca</v>
          </cell>
        </row>
        <row r="356">
          <cell r="A356" t="str">
            <v>Sillas Rimax Blanca</v>
          </cell>
          <cell r="B356" t="str">
            <v>MEEO</v>
          </cell>
          <cell r="C356">
            <v>14000</v>
          </cell>
          <cell r="D356">
            <v>15818</v>
          </cell>
          <cell r="E356" t="str">
            <v>ME5</v>
          </cell>
          <cell r="F356">
            <v>16650220</v>
          </cell>
          <cell r="G356" t="str">
            <v>Sillas Rimax Blanca</v>
          </cell>
        </row>
        <row r="357">
          <cell r="A357" t="str">
            <v>Sillas Rimax Blanca</v>
          </cell>
          <cell r="B357" t="str">
            <v>MEEO</v>
          </cell>
          <cell r="C357">
            <v>14000</v>
          </cell>
          <cell r="D357">
            <v>15818</v>
          </cell>
          <cell r="E357" t="str">
            <v>ME5</v>
          </cell>
          <cell r="F357">
            <v>16650221</v>
          </cell>
          <cell r="G357" t="str">
            <v>Sillas Rimax Blanca</v>
          </cell>
          <cell r="H357">
            <v>1</v>
          </cell>
        </row>
        <row r="358">
          <cell r="A358" t="str">
            <v>Sillas Rimax Blanca</v>
          </cell>
          <cell r="B358" t="str">
            <v>MEEO</v>
          </cell>
          <cell r="C358">
            <v>14000</v>
          </cell>
          <cell r="D358">
            <v>15818</v>
          </cell>
          <cell r="E358" t="str">
            <v>ME5</v>
          </cell>
          <cell r="F358">
            <v>16650222</v>
          </cell>
          <cell r="G358" t="str">
            <v>Sillas Rimax Blanca</v>
          </cell>
        </row>
        <row r="359">
          <cell r="A359" t="str">
            <v>Sillas Rimax Blanca</v>
          </cell>
          <cell r="B359" t="str">
            <v>MEEO</v>
          </cell>
          <cell r="C359">
            <v>14000</v>
          </cell>
          <cell r="D359">
            <v>15818</v>
          </cell>
          <cell r="E359" t="str">
            <v>ME5</v>
          </cell>
          <cell r="F359">
            <v>16650223</v>
          </cell>
          <cell r="G359" t="str">
            <v>Sillas Rimax Blanca</v>
          </cell>
        </row>
        <row r="360">
          <cell r="A360" t="str">
            <v>Sillas Rimax Blanca</v>
          </cell>
          <cell r="B360" t="str">
            <v>MEEO</v>
          </cell>
          <cell r="C360">
            <v>14000</v>
          </cell>
          <cell r="D360">
            <v>15818</v>
          </cell>
          <cell r="E360" t="str">
            <v>ME5</v>
          </cell>
          <cell r="F360">
            <v>16650224</v>
          </cell>
          <cell r="G360" t="str">
            <v>Sillas Rimax Blanca</v>
          </cell>
        </row>
        <row r="361">
          <cell r="A361" t="str">
            <v>Sillas Rimax Blanca</v>
          </cell>
          <cell r="B361" t="str">
            <v>MEEO</v>
          </cell>
          <cell r="C361">
            <v>14000</v>
          </cell>
          <cell r="D361">
            <v>15818</v>
          </cell>
          <cell r="E361" t="str">
            <v>ME5</v>
          </cell>
          <cell r="F361">
            <v>16650225</v>
          </cell>
          <cell r="G361" t="str">
            <v>Sillas Rimax Blanca</v>
          </cell>
        </row>
        <row r="362">
          <cell r="A362" t="str">
            <v>Sillas Rimax Blanca</v>
          </cell>
          <cell r="B362" t="str">
            <v>MEEO</v>
          </cell>
          <cell r="C362">
            <v>14000</v>
          </cell>
          <cell r="D362">
            <v>15818</v>
          </cell>
          <cell r="E362" t="str">
            <v>ME5</v>
          </cell>
          <cell r="F362">
            <v>16650226</v>
          </cell>
          <cell r="G362" t="str">
            <v>Sillas Rimax Blanca</v>
          </cell>
        </row>
        <row r="363">
          <cell r="A363" t="str">
            <v>Sillas Rimax Blanca</v>
          </cell>
          <cell r="B363" t="str">
            <v>MEEO</v>
          </cell>
          <cell r="C363">
            <v>14000</v>
          </cell>
          <cell r="D363">
            <v>15818</v>
          </cell>
          <cell r="E363" t="str">
            <v>ME5</v>
          </cell>
          <cell r="F363">
            <v>16650227</v>
          </cell>
          <cell r="G363" t="str">
            <v>Sillas Rimax Blanca</v>
          </cell>
        </row>
        <row r="364">
          <cell r="A364" t="str">
            <v>Sillas Rimax Blanca</v>
          </cell>
          <cell r="B364" t="str">
            <v>MEEO</v>
          </cell>
          <cell r="C364">
            <v>14000</v>
          </cell>
          <cell r="D364">
            <v>15818</v>
          </cell>
          <cell r="E364" t="str">
            <v>ME5</v>
          </cell>
          <cell r="F364">
            <v>16650228</v>
          </cell>
          <cell r="G364" t="str">
            <v>Sillas Rimax Blanca</v>
          </cell>
        </row>
        <row r="365">
          <cell r="A365" t="str">
            <v>Sillas Rimax Blanca</v>
          </cell>
          <cell r="B365" t="str">
            <v>MEEO</v>
          </cell>
          <cell r="C365">
            <v>14000</v>
          </cell>
          <cell r="D365">
            <v>15818</v>
          </cell>
          <cell r="E365" t="str">
            <v>ME5</v>
          </cell>
          <cell r="F365">
            <v>16650229</v>
          </cell>
          <cell r="G365" t="str">
            <v>Sillas Rimax Blanca</v>
          </cell>
        </row>
        <row r="366">
          <cell r="A366" t="str">
            <v>Sillas Rimax Blanca</v>
          </cell>
          <cell r="B366" t="str">
            <v>MEEO</v>
          </cell>
          <cell r="C366">
            <v>14000</v>
          </cell>
          <cell r="D366">
            <v>15818</v>
          </cell>
          <cell r="E366" t="str">
            <v>ME5</v>
          </cell>
          <cell r="F366">
            <v>16650230</v>
          </cell>
          <cell r="G366" t="str">
            <v>Sillas Rimax Blanca</v>
          </cell>
        </row>
        <row r="367">
          <cell r="A367" t="str">
            <v>Sillas Rimax Blanca</v>
          </cell>
          <cell r="B367" t="str">
            <v>MEEO</v>
          </cell>
          <cell r="C367">
            <v>14000</v>
          </cell>
          <cell r="D367">
            <v>15818</v>
          </cell>
          <cell r="E367" t="str">
            <v>ME5</v>
          </cell>
          <cell r="F367">
            <v>16650231</v>
          </cell>
          <cell r="G367" t="str">
            <v>Sillas Rimax Blanca</v>
          </cell>
        </row>
        <row r="368">
          <cell r="A368" t="str">
            <v>Sillas Rimax Blanca</v>
          </cell>
          <cell r="B368" t="str">
            <v>MEEO</v>
          </cell>
          <cell r="C368">
            <v>14000</v>
          </cell>
          <cell r="D368">
            <v>15818</v>
          </cell>
          <cell r="E368" t="str">
            <v>ME5</v>
          </cell>
          <cell r="F368">
            <v>16650232</v>
          </cell>
          <cell r="G368" t="str">
            <v>Sillas Rimax Blanca</v>
          </cell>
        </row>
        <row r="369">
          <cell r="A369" t="str">
            <v>Sillas Rimax Blanca</v>
          </cell>
          <cell r="B369" t="str">
            <v>MEEO</v>
          </cell>
          <cell r="C369">
            <v>14000</v>
          </cell>
          <cell r="D369">
            <v>15818</v>
          </cell>
          <cell r="E369" t="str">
            <v>ME5</v>
          </cell>
          <cell r="F369">
            <v>16650233</v>
          </cell>
          <cell r="G369" t="str">
            <v>Sillas Rimax Blanca</v>
          </cell>
        </row>
        <row r="370">
          <cell r="A370" t="str">
            <v>Sillas Rimax Blanca</v>
          </cell>
          <cell r="B370" t="str">
            <v>MEEO</v>
          </cell>
          <cell r="C370">
            <v>14000</v>
          </cell>
          <cell r="D370">
            <v>15818</v>
          </cell>
          <cell r="E370" t="str">
            <v>ME5</v>
          </cell>
          <cell r="F370">
            <v>16650234</v>
          </cell>
          <cell r="G370" t="str">
            <v>Sillas Rimax Blanca</v>
          </cell>
        </row>
        <row r="371">
          <cell r="A371" t="str">
            <v>Sillas Rimax Blanca</v>
          </cell>
          <cell r="B371" t="str">
            <v>MEEO</v>
          </cell>
          <cell r="C371">
            <v>14000</v>
          </cell>
          <cell r="D371">
            <v>15818</v>
          </cell>
          <cell r="E371" t="str">
            <v>ME5</v>
          </cell>
          <cell r="F371">
            <v>16650235</v>
          </cell>
          <cell r="G371" t="str">
            <v>Sillas Rimax Blanca</v>
          </cell>
        </row>
        <row r="372">
          <cell r="A372" t="str">
            <v>Sillas Rimax Blanca</v>
          </cell>
          <cell r="B372" t="str">
            <v>MEEO</v>
          </cell>
          <cell r="C372">
            <v>14000</v>
          </cell>
          <cell r="D372">
            <v>15818</v>
          </cell>
          <cell r="E372" t="str">
            <v>ME5</v>
          </cell>
          <cell r="F372">
            <v>16650236</v>
          </cell>
          <cell r="G372" t="str">
            <v>Sillas Rimax Blanca</v>
          </cell>
        </row>
        <row r="373">
          <cell r="A373" t="str">
            <v>Sillas Rimax Blanca</v>
          </cell>
          <cell r="B373" t="str">
            <v>MEEO</v>
          </cell>
          <cell r="C373">
            <v>14000</v>
          </cell>
          <cell r="D373">
            <v>15818</v>
          </cell>
          <cell r="E373" t="str">
            <v>ME5</v>
          </cell>
          <cell r="F373">
            <v>16650237</v>
          </cell>
          <cell r="G373" t="str">
            <v>Sillas Rimax Blanca</v>
          </cell>
        </row>
        <row r="374">
          <cell r="A374" t="str">
            <v>Sillas Rimax Blanca</v>
          </cell>
          <cell r="B374" t="str">
            <v>MEEO</v>
          </cell>
          <cell r="C374">
            <v>14000</v>
          </cell>
          <cell r="D374">
            <v>15818</v>
          </cell>
          <cell r="E374" t="str">
            <v>ME5</v>
          </cell>
          <cell r="F374">
            <v>16650238</v>
          </cell>
          <cell r="G374" t="str">
            <v>Sillas Rimax Blanca</v>
          </cell>
        </row>
        <row r="375">
          <cell r="A375" t="str">
            <v>Sillas Rimax Blanca</v>
          </cell>
          <cell r="B375" t="str">
            <v>MEEO</v>
          </cell>
          <cell r="C375">
            <v>14000</v>
          </cell>
          <cell r="D375">
            <v>15818</v>
          </cell>
          <cell r="E375" t="str">
            <v>ME5</v>
          </cell>
          <cell r="F375">
            <v>16650239</v>
          </cell>
          <cell r="G375" t="str">
            <v>Sillas Rimax Blanca</v>
          </cell>
        </row>
        <row r="376">
          <cell r="A376" t="str">
            <v>Sillas Rimax Blanca</v>
          </cell>
          <cell r="B376" t="str">
            <v>MEEO</v>
          </cell>
          <cell r="C376">
            <v>14000</v>
          </cell>
          <cell r="D376">
            <v>15818</v>
          </cell>
          <cell r="E376" t="str">
            <v>ME5</v>
          </cell>
          <cell r="F376">
            <v>16650240</v>
          </cell>
          <cell r="G376" t="str">
            <v>Sillas Rimax Blanca</v>
          </cell>
        </row>
        <row r="377">
          <cell r="A377" t="str">
            <v>Sillas Rimax Blanca</v>
          </cell>
          <cell r="B377" t="str">
            <v>MEEO</v>
          </cell>
          <cell r="C377">
            <v>14000</v>
          </cell>
          <cell r="D377">
            <v>15818</v>
          </cell>
          <cell r="E377" t="str">
            <v>ME5</v>
          </cell>
          <cell r="F377">
            <v>16650241</v>
          </cell>
          <cell r="G377" t="str">
            <v>Sillas Rimax Blanca</v>
          </cell>
        </row>
        <row r="378">
          <cell r="A378" t="str">
            <v>Sillas Rimax Blanca</v>
          </cell>
          <cell r="B378" t="str">
            <v>MEEO</v>
          </cell>
          <cell r="C378">
            <v>14000</v>
          </cell>
          <cell r="D378">
            <v>15818</v>
          </cell>
          <cell r="E378" t="str">
            <v>ME5</v>
          </cell>
          <cell r="F378">
            <v>16650242</v>
          </cell>
          <cell r="G378" t="str">
            <v>Sillas Rimax Blanca</v>
          </cell>
        </row>
        <row r="379">
          <cell r="A379" t="str">
            <v>Sillas Rimax Blanca</v>
          </cell>
          <cell r="B379" t="str">
            <v>MEEO</v>
          </cell>
          <cell r="C379">
            <v>14000</v>
          </cell>
          <cell r="D379">
            <v>15818</v>
          </cell>
          <cell r="E379" t="str">
            <v>ME5</v>
          </cell>
          <cell r="F379">
            <v>16650243</v>
          </cell>
          <cell r="G379" t="str">
            <v>Sillas Rimax Blanca</v>
          </cell>
        </row>
        <row r="380">
          <cell r="A380" t="str">
            <v>Sillas Rimax Blanca</v>
          </cell>
          <cell r="B380" t="str">
            <v>MEEO</v>
          </cell>
          <cell r="C380">
            <v>14000</v>
          </cell>
          <cell r="D380">
            <v>15818</v>
          </cell>
          <cell r="E380" t="str">
            <v>ME5</v>
          </cell>
          <cell r="F380">
            <v>16650244</v>
          </cell>
          <cell r="G380" t="str">
            <v>Sillas Rimax Blanca</v>
          </cell>
        </row>
        <row r="381">
          <cell r="A381" t="str">
            <v>Sillas Rimax Blanca</v>
          </cell>
          <cell r="B381" t="str">
            <v>MEEO</v>
          </cell>
          <cell r="C381">
            <v>14000</v>
          </cell>
          <cell r="D381">
            <v>15818</v>
          </cell>
          <cell r="E381" t="str">
            <v>ME5</v>
          </cell>
          <cell r="F381">
            <v>16650245</v>
          </cell>
          <cell r="G381" t="str">
            <v>Sillas Rimax Blanca</v>
          </cell>
        </row>
        <row r="382">
          <cell r="A382" t="str">
            <v>Sillas Rimax Blanca</v>
          </cell>
          <cell r="B382" t="str">
            <v>MEEO</v>
          </cell>
          <cell r="C382">
            <v>14000</v>
          </cell>
          <cell r="D382">
            <v>15818</v>
          </cell>
          <cell r="E382" t="str">
            <v>ME5</v>
          </cell>
          <cell r="F382">
            <v>16650246</v>
          </cell>
          <cell r="G382" t="str">
            <v>Sillas Rimax Blanca</v>
          </cell>
        </row>
        <row r="383">
          <cell r="A383" t="str">
            <v>Sillas Rimax Blanca</v>
          </cell>
          <cell r="B383" t="str">
            <v>MEEO</v>
          </cell>
          <cell r="C383">
            <v>14000</v>
          </cell>
          <cell r="D383">
            <v>15818</v>
          </cell>
          <cell r="E383" t="str">
            <v>ME5</v>
          </cell>
          <cell r="F383">
            <v>16650247</v>
          </cell>
          <cell r="G383" t="str">
            <v>Sillas Rimax Blanca</v>
          </cell>
        </row>
        <row r="384">
          <cell r="A384" t="str">
            <v>Sillas Rimax Blanca</v>
          </cell>
          <cell r="B384" t="str">
            <v>MEEO</v>
          </cell>
          <cell r="C384">
            <v>14000</v>
          </cell>
          <cell r="D384">
            <v>15818</v>
          </cell>
          <cell r="E384" t="str">
            <v>ME5</v>
          </cell>
          <cell r="F384">
            <v>16650248</v>
          </cell>
          <cell r="G384" t="str">
            <v>Sillas Rimax Blanca</v>
          </cell>
        </row>
        <row r="385">
          <cell r="A385" t="str">
            <v>Sillas Rimax Blanca</v>
          </cell>
          <cell r="B385" t="str">
            <v>MEEO</v>
          </cell>
          <cell r="C385">
            <v>14000</v>
          </cell>
          <cell r="D385">
            <v>15818</v>
          </cell>
          <cell r="E385" t="str">
            <v>ME5</v>
          </cell>
          <cell r="F385">
            <v>16650249</v>
          </cell>
          <cell r="G385" t="str">
            <v>Sillas Rimax Blanca</v>
          </cell>
        </row>
        <row r="386">
          <cell r="A386" t="str">
            <v>Sillas Rimax Blanca</v>
          </cell>
          <cell r="B386" t="str">
            <v>MEEO</v>
          </cell>
          <cell r="C386">
            <v>14000</v>
          </cell>
          <cell r="D386">
            <v>15818</v>
          </cell>
          <cell r="E386" t="str">
            <v>ME5</v>
          </cell>
          <cell r="F386">
            <v>16650250</v>
          </cell>
          <cell r="G386" t="str">
            <v>Sillas Rimax Blanca</v>
          </cell>
        </row>
        <row r="387">
          <cell r="A387" t="str">
            <v>Sillas Rimax Blanca</v>
          </cell>
          <cell r="B387" t="str">
            <v>MEEO</v>
          </cell>
          <cell r="C387">
            <v>14000</v>
          </cell>
          <cell r="D387">
            <v>15818</v>
          </cell>
          <cell r="E387" t="str">
            <v>ME5</v>
          </cell>
          <cell r="F387">
            <v>16650251</v>
          </cell>
          <cell r="G387" t="str">
            <v>Sillas Rimax Blanca</v>
          </cell>
        </row>
        <row r="388">
          <cell r="A388" t="str">
            <v>Sillas Rimax Blanca</v>
          </cell>
          <cell r="B388" t="str">
            <v>MEEO</v>
          </cell>
          <cell r="C388">
            <v>14000</v>
          </cell>
          <cell r="D388">
            <v>15818</v>
          </cell>
          <cell r="E388" t="str">
            <v>ME5</v>
          </cell>
          <cell r="F388">
            <v>16650252</v>
          </cell>
          <cell r="G388" t="str">
            <v>Sillas Rimax Blanca</v>
          </cell>
        </row>
        <row r="389">
          <cell r="A389" t="str">
            <v>Sillas Rimax Blanca</v>
          </cell>
          <cell r="B389" t="str">
            <v>MEEO</v>
          </cell>
          <cell r="C389">
            <v>14000</v>
          </cell>
          <cell r="D389">
            <v>15818</v>
          </cell>
          <cell r="E389" t="str">
            <v>ME5</v>
          </cell>
          <cell r="F389">
            <v>16650253</v>
          </cell>
          <cell r="G389" t="str">
            <v>Sillas Rimax Blanca</v>
          </cell>
        </row>
        <row r="390">
          <cell r="A390" t="str">
            <v>Sillas Rimax Blanca</v>
          </cell>
          <cell r="B390" t="str">
            <v>MEEO</v>
          </cell>
          <cell r="C390">
            <v>14000</v>
          </cell>
          <cell r="D390">
            <v>15818</v>
          </cell>
          <cell r="E390" t="str">
            <v>ME5</v>
          </cell>
          <cell r="F390">
            <v>16650254</v>
          </cell>
          <cell r="G390" t="str">
            <v>Sillas Rimax Blanca</v>
          </cell>
        </row>
        <row r="391">
          <cell r="A391" t="str">
            <v>Sillas Rimax Blanca</v>
          </cell>
          <cell r="B391" t="str">
            <v>MEEO</v>
          </cell>
          <cell r="C391">
            <v>14000</v>
          </cell>
          <cell r="D391">
            <v>15818</v>
          </cell>
          <cell r="E391" t="str">
            <v>ME5</v>
          </cell>
          <cell r="F391">
            <v>16650255</v>
          </cell>
          <cell r="G391" t="str">
            <v>Sillas Rimax Blanca</v>
          </cell>
        </row>
        <row r="392">
          <cell r="A392" t="str">
            <v>Sillas Rimax Blanca</v>
          </cell>
          <cell r="B392" t="str">
            <v>MEEO</v>
          </cell>
          <cell r="C392">
            <v>14000</v>
          </cell>
          <cell r="D392">
            <v>15818</v>
          </cell>
          <cell r="E392" t="str">
            <v>ME5</v>
          </cell>
          <cell r="F392">
            <v>16650256</v>
          </cell>
          <cell r="G392" t="str">
            <v>Sillas Rimax Blanca</v>
          </cell>
        </row>
        <row r="393">
          <cell r="A393" t="str">
            <v>Sillas Rimax Blanca</v>
          </cell>
          <cell r="B393" t="str">
            <v>MEEO</v>
          </cell>
          <cell r="C393">
            <v>14000</v>
          </cell>
          <cell r="D393">
            <v>15818</v>
          </cell>
          <cell r="E393" t="str">
            <v>ME5</v>
          </cell>
          <cell r="F393">
            <v>16650257</v>
          </cell>
          <cell r="G393" t="str">
            <v>Sillas Rimax Blanca</v>
          </cell>
        </row>
        <row r="394">
          <cell r="A394" t="str">
            <v>Sillas Rimax Blanca</v>
          </cell>
          <cell r="B394" t="str">
            <v>MEEO</v>
          </cell>
          <cell r="C394">
            <v>14000</v>
          </cell>
          <cell r="D394">
            <v>15818</v>
          </cell>
          <cell r="E394" t="str">
            <v>ME5</v>
          </cell>
          <cell r="F394">
            <v>16650258</v>
          </cell>
          <cell r="G394" t="str">
            <v>Sillas Rimax Blanca</v>
          </cell>
        </row>
        <row r="395">
          <cell r="A395" t="str">
            <v>Sillas Rimax Blanca</v>
          </cell>
          <cell r="B395" t="str">
            <v>MEEO</v>
          </cell>
          <cell r="C395">
            <v>14000</v>
          </cell>
          <cell r="D395">
            <v>15818</v>
          </cell>
          <cell r="E395" t="str">
            <v>ME5</v>
          </cell>
          <cell r="F395">
            <v>16650259</v>
          </cell>
          <cell r="G395" t="str">
            <v>Sillas Rimax Blanca</v>
          </cell>
        </row>
        <row r="396">
          <cell r="A396" t="str">
            <v>Sillas Rimax Blanca</v>
          </cell>
          <cell r="B396" t="str">
            <v>MEEO</v>
          </cell>
          <cell r="C396">
            <v>14000</v>
          </cell>
          <cell r="D396">
            <v>15818</v>
          </cell>
          <cell r="E396" t="str">
            <v>ME5</v>
          </cell>
          <cell r="F396">
            <v>16650260</v>
          </cell>
          <cell r="G396" t="str">
            <v>Sillas Rimax Blanca</v>
          </cell>
        </row>
        <row r="397">
          <cell r="A397" t="str">
            <v>Sillas Rimax Blanca</v>
          </cell>
          <cell r="B397" t="str">
            <v>MEEO</v>
          </cell>
          <cell r="C397">
            <v>14000</v>
          </cell>
          <cell r="D397">
            <v>15818</v>
          </cell>
          <cell r="E397" t="str">
            <v>ME5</v>
          </cell>
          <cell r="F397">
            <v>16650261</v>
          </cell>
          <cell r="G397" t="str">
            <v>Sillas Rimax Blanca</v>
          </cell>
        </row>
        <row r="398">
          <cell r="A398" t="str">
            <v>Sillas Rimax Blanca</v>
          </cell>
          <cell r="B398" t="str">
            <v>MEEO</v>
          </cell>
          <cell r="C398">
            <v>14000</v>
          </cell>
          <cell r="D398">
            <v>15818</v>
          </cell>
          <cell r="E398" t="str">
            <v>ME5</v>
          </cell>
          <cell r="F398">
            <v>16650262</v>
          </cell>
          <cell r="G398" t="str">
            <v>Sillas Rimax Blanca</v>
          </cell>
        </row>
        <row r="399">
          <cell r="A399" t="str">
            <v>Sillas Rimax Blanca</v>
          </cell>
          <cell r="B399" t="str">
            <v>MEEO</v>
          </cell>
          <cell r="C399">
            <v>14000</v>
          </cell>
          <cell r="D399">
            <v>15818</v>
          </cell>
          <cell r="E399" t="str">
            <v>ME5</v>
          </cell>
          <cell r="F399">
            <v>16650263</v>
          </cell>
          <cell r="G399" t="str">
            <v>Sillas Rimax Blanca</v>
          </cell>
        </row>
        <row r="400">
          <cell r="A400" t="str">
            <v>Sillas Rimax Blanca</v>
          </cell>
          <cell r="B400" t="str">
            <v>MEEO</v>
          </cell>
          <cell r="C400">
            <v>14000</v>
          </cell>
          <cell r="D400">
            <v>15818</v>
          </cell>
          <cell r="E400" t="str">
            <v>ME5</v>
          </cell>
          <cell r="F400">
            <v>16650264</v>
          </cell>
          <cell r="G400" t="str">
            <v>Sillas Rimax Blanca</v>
          </cell>
        </row>
        <row r="401">
          <cell r="A401" t="str">
            <v>Sillas Rimax Blanca</v>
          </cell>
          <cell r="B401" t="str">
            <v>MEEO</v>
          </cell>
          <cell r="C401">
            <v>14000</v>
          </cell>
          <cell r="D401">
            <v>15818</v>
          </cell>
          <cell r="E401" t="str">
            <v>ME5</v>
          </cell>
          <cell r="F401">
            <v>16650265</v>
          </cell>
          <cell r="G401" t="str">
            <v>Sillas Rimax Blanca</v>
          </cell>
        </row>
        <row r="402">
          <cell r="A402" t="str">
            <v>Sillas Rimax Blanca</v>
          </cell>
          <cell r="B402" t="str">
            <v>MEEO</v>
          </cell>
          <cell r="C402">
            <v>14000</v>
          </cell>
          <cell r="D402">
            <v>15818</v>
          </cell>
          <cell r="E402" t="str">
            <v>ME5</v>
          </cell>
          <cell r="F402">
            <v>16650266</v>
          </cell>
          <cell r="G402" t="str">
            <v>Sillas Rimax Blanca</v>
          </cell>
        </row>
        <row r="403">
          <cell r="A403" t="str">
            <v>Sillas Rimax Blanca</v>
          </cell>
          <cell r="B403" t="str">
            <v>MEEO</v>
          </cell>
          <cell r="C403">
            <v>14000</v>
          </cell>
          <cell r="D403">
            <v>15818</v>
          </cell>
          <cell r="E403" t="str">
            <v>ME5</v>
          </cell>
          <cell r="F403">
            <v>16650267</v>
          </cell>
          <cell r="G403" t="str">
            <v>Sillas Rimax Blanca</v>
          </cell>
        </row>
        <row r="404">
          <cell r="A404" t="str">
            <v>Sillas Rimax Blanca</v>
          </cell>
          <cell r="B404" t="str">
            <v>MEEO</v>
          </cell>
          <cell r="C404">
            <v>14000</v>
          </cell>
          <cell r="D404">
            <v>15818</v>
          </cell>
          <cell r="E404" t="str">
            <v>ME5</v>
          </cell>
          <cell r="F404">
            <v>16650268</v>
          </cell>
          <cell r="G404" t="str">
            <v>Sillas Rimax Blanca</v>
          </cell>
        </row>
        <row r="405">
          <cell r="A405" t="str">
            <v>Sillas Rimax Blanca</v>
          </cell>
          <cell r="B405" t="str">
            <v>MEEO</v>
          </cell>
          <cell r="C405">
            <v>14000</v>
          </cell>
          <cell r="D405">
            <v>15818</v>
          </cell>
          <cell r="E405" t="str">
            <v>ME5</v>
          </cell>
          <cell r="F405">
            <v>16650269</v>
          </cell>
          <cell r="G405" t="str">
            <v>Sillas Rimax Blanca</v>
          </cell>
        </row>
        <row r="406">
          <cell r="A406" t="str">
            <v>Sillas Rimax Blanca</v>
          </cell>
          <cell r="B406" t="str">
            <v>MEEO</v>
          </cell>
          <cell r="C406">
            <v>14000</v>
          </cell>
          <cell r="D406">
            <v>15818</v>
          </cell>
          <cell r="E406" t="str">
            <v>ME5</v>
          </cell>
          <cell r="F406">
            <v>16650270</v>
          </cell>
          <cell r="G406" t="str">
            <v>Sillas Rimax Blanca</v>
          </cell>
        </row>
        <row r="407">
          <cell r="A407" t="str">
            <v>Sillas Rimax Blanca</v>
          </cell>
          <cell r="B407" t="str">
            <v>MEEO</v>
          </cell>
          <cell r="C407">
            <v>14000</v>
          </cell>
          <cell r="D407">
            <v>15818</v>
          </cell>
          <cell r="E407" t="str">
            <v>ME5</v>
          </cell>
          <cell r="F407">
            <v>16650271</v>
          </cell>
          <cell r="G407" t="str">
            <v>Sillas Rimax Blanca</v>
          </cell>
        </row>
        <row r="408">
          <cell r="A408" t="str">
            <v>Sillas Rimax Blanca</v>
          </cell>
          <cell r="B408" t="str">
            <v>MEEO</v>
          </cell>
          <cell r="C408">
            <v>14000</v>
          </cell>
          <cell r="D408">
            <v>15818</v>
          </cell>
          <cell r="E408" t="str">
            <v>ME5</v>
          </cell>
          <cell r="F408">
            <v>16650272</v>
          </cell>
          <cell r="G408" t="str">
            <v>Sillas Rimax Blanca</v>
          </cell>
        </row>
        <row r="409">
          <cell r="A409" t="str">
            <v>Sillas Rimax Blanca</v>
          </cell>
          <cell r="B409" t="str">
            <v>MEEO</v>
          </cell>
          <cell r="C409">
            <v>14000</v>
          </cell>
          <cell r="D409">
            <v>15818</v>
          </cell>
          <cell r="E409" t="str">
            <v>ME5</v>
          </cell>
          <cell r="F409">
            <v>16650273</v>
          </cell>
          <cell r="G409" t="str">
            <v>Sillas Rimax Blanca</v>
          </cell>
        </row>
        <row r="410">
          <cell r="A410" t="str">
            <v>Sillas Rimax Blanca</v>
          </cell>
          <cell r="B410" t="str">
            <v>MEEO</v>
          </cell>
          <cell r="C410">
            <v>14000</v>
          </cell>
          <cell r="D410">
            <v>15818</v>
          </cell>
          <cell r="E410" t="str">
            <v>ME5</v>
          </cell>
          <cell r="F410">
            <v>16650274</v>
          </cell>
          <cell r="G410" t="str">
            <v>Sillas Rimax Blanca</v>
          </cell>
        </row>
        <row r="411">
          <cell r="A411" t="str">
            <v>Sillas Rimax Blanca</v>
          </cell>
          <cell r="B411" t="str">
            <v>MEEO</v>
          </cell>
          <cell r="C411">
            <v>14000</v>
          </cell>
          <cell r="D411">
            <v>15818</v>
          </cell>
          <cell r="E411" t="str">
            <v>ME5</v>
          </cell>
          <cell r="F411">
            <v>16650275</v>
          </cell>
          <cell r="G411" t="str">
            <v>Sillas Rimax Blanca</v>
          </cell>
          <cell r="H411">
            <v>1</v>
          </cell>
        </row>
        <row r="412">
          <cell r="A412" t="str">
            <v>Sillas Rimax Blanca</v>
          </cell>
          <cell r="B412" t="str">
            <v>MEEO</v>
          </cell>
          <cell r="C412">
            <v>14000</v>
          </cell>
          <cell r="D412">
            <v>15818</v>
          </cell>
          <cell r="E412" t="str">
            <v>ME5</v>
          </cell>
          <cell r="F412">
            <v>16650276</v>
          </cell>
          <cell r="G412" t="str">
            <v>Sillas Rimax Blanca</v>
          </cell>
        </row>
        <row r="413">
          <cell r="A413" t="str">
            <v>Sillas Rimax Blanca</v>
          </cell>
          <cell r="B413" t="str">
            <v>MEEO</v>
          </cell>
          <cell r="C413">
            <v>14000</v>
          </cell>
          <cell r="D413">
            <v>15818</v>
          </cell>
          <cell r="E413" t="str">
            <v>ME5</v>
          </cell>
          <cell r="F413">
            <v>16650277</v>
          </cell>
          <cell r="G413" t="str">
            <v>Sillas Rimax Blanca</v>
          </cell>
        </row>
        <row r="414">
          <cell r="A414" t="str">
            <v>Sillas Rimax Blanca</v>
          </cell>
          <cell r="B414" t="str">
            <v>MEEO</v>
          </cell>
          <cell r="C414">
            <v>14000</v>
          </cell>
          <cell r="D414">
            <v>15818</v>
          </cell>
          <cell r="E414" t="str">
            <v>ME5</v>
          </cell>
          <cell r="F414">
            <v>16650278</v>
          </cell>
          <cell r="G414" t="str">
            <v>Sillas Rimax Blanca</v>
          </cell>
        </row>
        <row r="415">
          <cell r="A415" t="str">
            <v>Sillas Rimax Blanca</v>
          </cell>
          <cell r="B415" t="str">
            <v>MEEO</v>
          </cell>
          <cell r="C415">
            <v>14000</v>
          </cell>
          <cell r="D415">
            <v>15818</v>
          </cell>
          <cell r="E415" t="str">
            <v>ME5</v>
          </cell>
          <cell r="F415">
            <v>16650279</v>
          </cell>
          <cell r="G415" t="str">
            <v>Sillas Rimax Blanca</v>
          </cell>
        </row>
        <row r="416">
          <cell r="A416" t="str">
            <v>Sillas Rimax Blanca</v>
          </cell>
          <cell r="B416" t="str">
            <v>MEEO</v>
          </cell>
          <cell r="C416">
            <v>14000</v>
          </cell>
          <cell r="D416">
            <v>34148</v>
          </cell>
          <cell r="E416" t="str">
            <v>ME5</v>
          </cell>
          <cell r="F416">
            <v>16650280</v>
          </cell>
          <cell r="G416" t="str">
            <v>Sillas Rimax Blanca</v>
          </cell>
        </row>
        <row r="417">
          <cell r="A417" t="str">
            <v>Sillas Rimax Blanca</v>
          </cell>
          <cell r="B417" t="str">
            <v>MEEO</v>
          </cell>
          <cell r="C417">
            <v>14000</v>
          </cell>
          <cell r="D417">
            <v>15818</v>
          </cell>
          <cell r="E417" t="str">
            <v>ME5</v>
          </cell>
          <cell r="F417">
            <v>16650281</v>
          </cell>
          <cell r="G417" t="str">
            <v>Sillas Rimax Blanca</v>
          </cell>
        </row>
        <row r="418">
          <cell r="A418" t="str">
            <v>Sillas Rimax Blanca</v>
          </cell>
          <cell r="B418" t="str">
            <v>MEEO</v>
          </cell>
          <cell r="C418">
            <v>14000</v>
          </cell>
          <cell r="D418">
            <v>15818</v>
          </cell>
          <cell r="E418" t="str">
            <v>ME5</v>
          </cell>
          <cell r="F418">
            <v>16650282</v>
          </cell>
          <cell r="G418" t="str">
            <v>Sillas Rimax Blanca</v>
          </cell>
        </row>
        <row r="419">
          <cell r="A419" t="str">
            <v>Sillas Rimax Blanca</v>
          </cell>
          <cell r="B419" t="str">
            <v>MEEO</v>
          </cell>
          <cell r="C419">
            <v>14000</v>
          </cell>
          <cell r="D419">
            <v>15818</v>
          </cell>
          <cell r="E419" t="str">
            <v>ME5</v>
          </cell>
          <cell r="F419">
            <v>16650283</v>
          </cell>
          <cell r="G419" t="str">
            <v>Sillas Rimax Blanca</v>
          </cell>
        </row>
        <row r="420">
          <cell r="A420" t="str">
            <v>Sillas Rimax Blanca</v>
          </cell>
          <cell r="B420" t="str">
            <v>MEEO</v>
          </cell>
          <cell r="C420">
            <v>14000</v>
          </cell>
          <cell r="D420">
            <v>15818</v>
          </cell>
          <cell r="E420" t="str">
            <v>ME5</v>
          </cell>
          <cell r="F420">
            <v>16650284</v>
          </cell>
          <cell r="G420" t="str">
            <v>Sillas Rimax Blanca</v>
          </cell>
        </row>
        <row r="421">
          <cell r="A421" t="str">
            <v>Sillas Rimax Blanca</v>
          </cell>
          <cell r="B421" t="str">
            <v>MEEO</v>
          </cell>
          <cell r="C421">
            <v>14000</v>
          </cell>
          <cell r="D421">
            <v>15818</v>
          </cell>
          <cell r="E421" t="str">
            <v>ME5</v>
          </cell>
          <cell r="F421">
            <v>16650285</v>
          </cell>
          <cell r="G421" t="str">
            <v>Sillas Rimax Blanca</v>
          </cell>
        </row>
        <row r="422">
          <cell r="A422" t="str">
            <v>Sillas Rimax Blanca</v>
          </cell>
          <cell r="B422" t="str">
            <v>MEEO</v>
          </cell>
          <cell r="C422">
            <v>14000</v>
          </cell>
          <cell r="D422">
            <v>15818</v>
          </cell>
          <cell r="E422" t="str">
            <v>ME5</v>
          </cell>
          <cell r="F422">
            <v>16650286</v>
          </cell>
          <cell r="G422" t="str">
            <v>Sillas Rimax Blanca</v>
          </cell>
        </row>
        <row r="423">
          <cell r="A423" t="str">
            <v>Sillas Rimax Blanca</v>
          </cell>
          <cell r="B423" t="str">
            <v>MEEO</v>
          </cell>
          <cell r="C423">
            <v>14000</v>
          </cell>
          <cell r="D423">
            <v>15818</v>
          </cell>
          <cell r="E423" t="str">
            <v>ME5</v>
          </cell>
          <cell r="F423">
            <v>16650287</v>
          </cell>
          <cell r="G423" t="str">
            <v>Sillas Rimax Blanca</v>
          </cell>
        </row>
        <row r="424">
          <cell r="A424" t="str">
            <v>Sillas Rimax Blanca</v>
          </cell>
          <cell r="B424" t="str">
            <v>MEEO</v>
          </cell>
          <cell r="C424">
            <v>14000</v>
          </cell>
          <cell r="D424">
            <v>15818</v>
          </cell>
          <cell r="E424" t="str">
            <v>ME5</v>
          </cell>
          <cell r="F424">
            <v>16650288</v>
          </cell>
          <cell r="G424" t="str">
            <v>Sillas Rimax Blanca</v>
          </cell>
        </row>
        <row r="425">
          <cell r="A425" t="str">
            <v>Sillas Rimax Blanca</v>
          </cell>
          <cell r="B425" t="str">
            <v>MEEO</v>
          </cell>
          <cell r="C425">
            <v>14000</v>
          </cell>
          <cell r="D425">
            <v>15818</v>
          </cell>
          <cell r="E425" t="str">
            <v>ME5</v>
          </cell>
          <cell r="F425">
            <v>16650289</v>
          </cell>
          <cell r="G425" t="str">
            <v>Sillas Rimax Blanca</v>
          </cell>
          <cell r="H425">
            <v>1</v>
          </cell>
        </row>
        <row r="426">
          <cell r="A426" t="str">
            <v>Sillas Rimax Blanca</v>
          </cell>
          <cell r="B426" t="str">
            <v>MEEO</v>
          </cell>
          <cell r="C426">
            <v>14000</v>
          </cell>
          <cell r="D426">
            <v>15818</v>
          </cell>
          <cell r="E426" t="str">
            <v>ME5</v>
          </cell>
          <cell r="F426">
            <v>16650290</v>
          </cell>
          <cell r="G426" t="str">
            <v>Sillas Rimax Blanca</v>
          </cell>
          <cell r="H426">
            <v>1</v>
          </cell>
        </row>
        <row r="427">
          <cell r="A427" t="str">
            <v>Sillas Rimax Blanca</v>
          </cell>
          <cell r="B427" t="str">
            <v>MEEO</v>
          </cell>
          <cell r="C427">
            <v>14000</v>
          </cell>
          <cell r="D427">
            <v>15818</v>
          </cell>
          <cell r="E427" t="str">
            <v>ME5</v>
          </cell>
          <cell r="F427">
            <v>16650291</v>
          </cell>
          <cell r="G427" t="str">
            <v>Sillas Rimax Blanca</v>
          </cell>
        </row>
        <row r="428">
          <cell r="A428" t="str">
            <v>Sillas Rimax Blanca</v>
          </cell>
          <cell r="B428" t="str">
            <v>MEEO</v>
          </cell>
          <cell r="C428">
            <v>14000</v>
          </cell>
          <cell r="D428">
            <v>15818</v>
          </cell>
          <cell r="E428" t="str">
            <v>ME5</v>
          </cell>
          <cell r="F428">
            <v>16650292</v>
          </cell>
          <cell r="G428" t="str">
            <v>Sillas Rimax Blanca</v>
          </cell>
        </row>
        <row r="429">
          <cell r="A429" t="str">
            <v>Sillas Rimax Blanca</v>
          </cell>
          <cell r="B429" t="str">
            <v>MEEO</v>
          </cell>
          <cell r="C429">
            <v>14000</v>
          </cell>
          <cell r="D429">
            <v>15818</v>
          </cell>
          <cell r="E429" t="str">
            <v>ME5</v>
          </cell>
          <cell r="F429">
            <v>16650293</v>
          </cell>
          <cell r="G429" t="str">
            <v>Sillas Rimax Blanca</v>
          </cell>
        </row>
        <row r="430">
          <cell r="A430" t="str">
            <v>Sillas Rimax Blanca</v>
          </cell>
          <cell r="B430" t="str">
            <v>MEEO</v>
          </cell>
          <cell r="C430">
            <v>14000</v>
          </cell>
          <cell r="D430">
            <v>15818</v>
          </cell>
          <cell r="E430" t="str">
            <v>ME5</v>
          </cell>
          <cell r="F430">
            <v>16650294</v>
          </cell>
          <cell r="G430" t="str">
            <v>Sillas Rimax Blanca</v>
          </cell>
        </row>
        <row r="431">
          <cell r="A431" t="str">
            <v>Sillas Rimax Blanca</v>
          </cell>
          <cell r="B431" t="str">
            <v>MEEO</v>
          </cell>
          <cell r="C431">
            <v>14000</v>
          </cell>
          <cell r="D431">
            <v>15818</v>
          </cell>
          <cell r="E431" t="str">
            <v>ME5</v>
          </cell>
          <cell r="F431">
            <v>16650295</v>
          </cell>
          <cell r="G431" t="str">
            <v>Sillas Rimax Blanca</v>
          </cell>
        </row>
        <row r="432">
          <cell r="A432" t="str">
            <v>Sillas Rimax Blanca</v>
          </cell>
          <cell r="B432" t="str">
            <v>MEEO</v>
          </cell>
          <cell r="C432">
            <v>14000</v>
          </cell>
          <cell r="D432">
            <v>15818</v>
          </cell>
          <cell r="E432" t="str">
            <v>ME5</v>
          </cell>
          <cell r="F432">
            <v>16650296</v>
          </cell>
          <cell r="G432" t="str">
            <v>Sillas Rimax Blanca</v>
          </cell>
        </row>
        <row r="433">
          <cell r="A433" t="str">
            <v>Sillas Rimax Blanca</v>
          </cell>
          <cell r="B433" t="str">
            <v>MEEO</v>
          </cell>
          <cell r="C433">
            <v>14000</v>
          </cell>
          <cell r="D433">
            <v>15818</v>
          </cell>
          <cell r="E433" t="str">
            <v>ME5</v>
          </cell>
          <cell r="F433">
            <v>16650297</v>
          </cell>
          <cell r="G433" t="str">
            <v>Sillas Rimax Blanca</v>
          </cell>
        </row>
        <row r="434">
          <cell r="A434" t="str">
            <v>Sillas Rimax Blanca</v>
          </cell>
          <cell r="B434" t="str">
            <v>MEEO</v>
          </cell>
          <cell r="C434">
            <v>14000</v>
          </cell>
          <cell r="D434">
            <v>15818</v>
          </cell>
          <cell r="E434" t="str">
            <v>ME5</v>
          </cell>
          <cell r="F434">
            <v>16650298</v>
          </cell>
          <cell r="G434" t="str">
            <v>Sillas Rimax Blanca</v>
          </cell>
        </row>
        <row r="435">
          <cell r="A435" t="str">
            <v>Sillas Rimax Blanca</v>
          </cell>
          <cell r="B435" t="str">
            <v>MEEO</v>
          </cell>
          <cell r="C435">
            <v>14000</v>
          </cell>
          <cell r="D435">
            <v>15818</v>
          </cell>
          <cell r="E435" t="str">
            <v>ME5</v>
          </cell>
          <cell r="F435">
            <v>16650299</v>
          </cell>
          <cell r="G435" t="str">
            <v>Sillas Rimax Blanca</v>
          </cell>
        </row>
        <row r="436">
          <cell r="A436" t="str">
            <v>Sillas Rimax Blanca</v>
          </cell>
          <cell r="B436" t="str">
            <v>MEEO</v>
          </cell>
          <cell r="C436">
            <v>14000</v>
          </cell>
          <cell r="D436">
            <v>15818</v>
          </cell>
          <cell r="E436" t="str">
            <v>ME5</v>
          </cell>
          <cell r="F436">
            <v>16650300</v>
          </cell>
          <cell r="G436" t="str">
            <v>Sillas Rimax Blanca</v>
          </cell>
        </row>
        <row r="437">
          <cell r="A437" t="str">
            <v>Sillas Rimax Blanca</v>
          </cell>
          <cell r="B437" t="str">
            <v>MEEO</v>
          </cell>
          <cell r="C437">
            <v>14000</v>
          </cell>
          <cell r="D437">
            <v>15818</v>
          </cell>
          <cell r="E437" t="str">
            <v>ME5</v>
          </cell>
          <cell r="F437">
            <v>16650301</v>
          </cell>
          <cell r="G437" t="str">
            <v>Sillas Rimax Blanca</v>
          </cell>
        </row>
        <row r="438">
          <cell r="A438" t="str">
            <v>Sillas Rimax Blanca</v>
          </cell>
          <cell r="B438" t="str">
            <v>MEEO</v>
          </cell>
          <cell r="C438">
            <v>14000</v>
          </cell>
          <cell r="D438">
            <v>15818</v>
          </cell>
          <cell r="E438" t="str">
            <v>ME5</v>
          </cell>
          <cell r="F438">
            <v>16650302</v>
          </cell>
          <cell r="G438" t="str">
            <v>Sillas Rimax Blanca</v>
          </cell>
        </row>
        <row r="439">
          <cell r="A439" t="str">
            <v>Sillas Rimax Blanca</v>
          </cell>
          <cell r="B439" t="str">
            <v>MEEO</v>
          </cell>
          <cell r="C439">
            <v>14000</v>
          </cell>
          <cell r="D439">
            <v>15818</v>
          </cell>
          <cell r="E439" t="str">
            <v>ME5</v>
          </cell>
          <cell r="F439">
            <v>16650303</v>
          </cell>
          <cell r="G439" t="str">
            <v>Sillas Rimax Blanca</v>
          </cell>
        </row>
        <row r="440">
          <cell r="A440" t="str">
            <v>Sillas Rimax Blanca</v>
          </cell>
          <cell r="B440" t="str">
            <v>MEEO</v>
          </cell>
          <cell r="C440">
            <v>14000</v>
          </cell>
          <cell r="D440">
            <v>15818</v>
          </cell>
          <cell r="E440" t="str">
            <v>ME5</v>
          </cell>
          <cell r="F440">
            <v>16650304</v>
          </cell>
          <cell r="G440" t="str">
            <v>Sillas Rimax Blanca</v>
          </cell>
        </row>
        <row r="441">
          <cell r="A441" t="str">
            <v>Sillas Rimax Blanca</v>
          </cell>
          <cell r="B441" t="str">
            <v>MEEO</v>
          </cell>
          <cell r="C441">
            <v>14000</v>
          </cell>
          <cell r="D441">
            <v>15818</v>
          </cell>
          <cell r="E441" t="str">
            <v>ME5</v>
          </cell>
          <cell r="F441">
            <v>16650305</v>
          </cell>
          <cell r="G441" t="str">
            <v>Sillas Rimax Blanca</v>
          </cell>
        </row>
        <row r="442">
          <cell r="A442" t="str">
            <v>Sillas Rimax Blanca</v>
          </cell>
          <cell r="B442" t="str">
            <v>MEEO</v>
          </cell>
          <cell r="C442">
            <v>14000</v>
          </cell>
          <cell r="D442">
            <v>15818</v>
          </cell>
          <cell r="E442" t="str">
            <v>ME5</v>
          </cell>
          <cell r="F442">
            <v>16650306</v>
          </cell>
          <cell r="G442" t="str">
            <v>Sillas Rimax Blanca</v>
          </cell>
        </row>
        <row r="443">
          <cell r="A443" t="str">
            <v>Sillas Rimax Blanca</v>
          </cell>
          <cell r="B443" t="str">
            <v>MEEO</v>
          </cell>
          <cell r="C443">
            <v>14000</v>
          </cell>
          <cell r="D443">
            <v>15818</v>
          </cell>
          <cell r="E443" t="str">
            <v>ME5</v>
          </cell>
          <cell r="F443">
            <v>16650307</v>
          </cell>
          <cell r="G443" t="str">
            <v>Sillas Rimax Blanca</v>
          </cell>
        </row>
        <row r="444">
          <cell r="A444" t="str">
            <v>Sillas Rimax Blanca</v>
          </cell>
          <cell r="B444" t="str">
            <v>MEEO</v>
          </cell>
          <cell r="C444">
            <v>14000</v>
          </cell>
          <cell r="D444">
            <v>15818</v>
          </cell>
          <cell r="E444" t="str">
            <v>ME5</v>
          </cell>
          <cell r="F444">
            <v>16650308</v>
          </cell>
          <cell r="G444" t="str">
            <v>Sillas Rimax Blanca</v>
          </cell>
        </row>
        <row r="445">
          <cell r="A445" t="str">
            <v>Sillas Rimax Blanca</v>
          </cell>
          <cell r="B445" t="str">
            <v>MEEO</v>
          </cell>
          <cell r="C445">
            <v>14000</v>
          </cell>
          <cell r="D445">
            <v>15818</v>
          </cell>
          <cell r="E445" t="str">
            <v>ME5</v>
          </cell>
          <cell r="F445">
            <v>16650309</v>
          </cell>
          <cell r="G445" t="str">
            <v>Sillas Rimax Blanca</v>
          </cell>
        </row>
        <row r="446">
          <cell r="A446" t="str">
            <v>Sillas Rimax Blanca</v>
          </cell>
          <cell r="B446" t="str">
            <v>MEEO</v>
          </cell>
          <cell r="C446">
            <v>14000</v>
          </cell>
          <cell r="D446">
            <v>15818</v>
          </cell>
          <cell r="E446" t="str">
            <v>ME5</v>
          </cell>
          <cell r="F446">
            <v>16650310</v>
          </cell>
          <cell r="G446" t="str">
            <v>Sillas Rimax Blanca</v>
          </cell>
        </row>
        <row r="447">
          <cell r="A447" t="str">
            <v>Sillas Rimax Blanca</v>
          </cell>
          <cell r="B447" t="str">
            <v>MEEO</v>
          </cell>
          <cell r="C447">
            <v>14000</v>
          </cell>
          <cell r="D447">
            <v>15818</v>
          </cell>
          <cell r="E447" t="str">
            <v>ME5</v>
          </cell>
          <cell r="F447">
            <v>16650311</v>
          </cell>
          <cell r="G447" t="str">
            <v>Sillas Rimax Blanca</v>
          </cell>
        </row>
        <row r="448">
          <cell r="A448" t="str">
            <v>Sillas Rimax Blanca</v>
          </cell>
          <cell r="B448" t="str">
            <v>MEEO</v>
          </cell>
          <cell r="C448">
            <v>14000</v>
          </cell>
          <cell r="D448">
            <v>15818</v>
          </cell>
          <cell r="E448" t="str">
            <v>ME5</v>
          </cell>
          <cell r="F448">
            <v>16650312</v>
          </cell>
          <cell r="G448" t="str">
            <v>Sillas Rimax Blanca</v>
          </cell>
        </row>
        <row r="449">
          <cell r="A449" t="str">
            <v>Mesa de computador e impresora metalica</v>
          </cell>
          <cell r="B449" t="str">
            <v>MEEO</v>
          </cell>
          <cell r="C449">
            <v>110000</v>
          </cell>
          <cell r="D449">
            <v>125240</v>
          </cell>
          <cell r="E449" t="str">
            <v>ME5</v>
          </cell>
          <cell r="F449">
            <v>16650313</v>
          </cell>
          <cell r="G449" t="str">
            <v>Mesa de computador e impresora metalica</v>
          </cell>
        </row>
        <row r="450">
          <cell r="A450" t="str">
            <v>Mesa de computador metalica</v>
          </cell>
          <cell r="B450" t="str">
            <v>MEEO</v>
          </cell>
          <cell r="C450">
            <v>90000</v>
          </cell>
          <cell r="D450">
            <v>102467</v>
          </cell>
          <cell r="E450" t="str">
            <v>ME5</v>
          </cell>
          <cell r="F450">
            <v>16650314</v>
          </cell>
          <cell r="G450" t="str">
            <v>Mesa de computador metalica</v>
          </cell>
        </row>
        <row r="451">
          <cell r="A451" t="str">
            <v>Mobiliario para Adecuacion Oficinas administración(contrato #007-03)</v>
          </cell>
          <cell r="B451" t="str">
            <v>MEEO</v>
          </cell>
          <cell r="C451">
            <v>88946120</v>
          </cell>
          <cell r="D451">
            <v>96215675</v>
          </cell>
          <cell r="E451" t="str">
            <v>ME5</v>
          </cell>
          <cell r="F451">
            <v>16650315</v>
          </cell>
          <cell r="G451" t="str">
            <v>Mobiliario para Adecuacion Oficinas administración(contrato #007-03)</v>
          </cell>
        </row>
        <row r="452">
          <cell r="A452" t="str">
            <v>Biblioteca de 1.20</v>
          </cell>
          <cell r="B452" t="str">
            <v>MEEO</v>
          </cell>
          <cell r="C452">
            <v>108266</v>
          </cell>
          <cell r="D452">
            <v>117117</v>
          </cell>
          <cell r="E452" t="str">
            <v>ME5</v>
          </cell>
          <cell r="F452">
            <v>16650316</v>
          </cell>
          <cell r="G452" t="str">
            <v>Biblioteca de 1.20</v>
          </cell>
        </row>
        <row r="453">
          <cell r="A453" t="str">
            <v>Biblioteca de 1.20</v>
          </cell>
          <cell r="B453" t="str">
            <v>MEEO</v>
          </cell>
          <cell r="C453">
            <v>108266</v>
          </cell>
          <cell r="D453">
            <v>117117</v>
          </cell>
          <cell r="E453" t="str">
            <v>ME5</v>
          </cell>
          <cell r="F453">
            <v>16650317</v>
          </cell>
          <cell r="G453" t="str">
            <v>Biblioteca de 1.20</v>
          </cell>
        </row>
        <row r="454">
          <cell r="A454" t="str">
            <v>Biblioteca de 1.20</v>
          </cell>
          <cell r="B454" t="str">
            <v>MEEO</v>
          </cell>
          <cell r="C454">
            <v>108266</v>
          </cell>
          <cell r="D454">
            <v>117117</v>
          </cell>
          <cell r="E454" t="str">
            <v>ME5</v>
          </cell>
          <cell r="F454">
            <v>16650318</v>
          </cell>
          <cell r="G454" t="str">
            <v>Biblioteca de 1.20</v>
          </cell>
        </row>
        <row r="455">
          <cell r="A455" t="str">
            <v>Vitrina de 1.20</v>
          </cell>
          <cell r="B455" t="str">
            <v>MEEO</v>
          </cell>
          <cell r="C455">
            <v>324800</v>
          </cell>
          <cell r="D455">
            <v>351352</v>
          </cell>
          <cell r="E455" t="str">
            <v>ME5</v>
          </cell>
          <cell r="F455">
            <v>16650319</v>
          </cell>
          <cell r="G455" t="str">
            <v>Vitrina de 1.20</v>
          </cell>
        </row>
        <row r="456">
          <cell r="A456" t="str">
            <v>Papelera sistema</v>
          </cell>
          <cell r="B456" t="str">
            <v>MEEO</v>
          </cell>
          <cell r="C456">
            <v>7346</v>
          </cell>
          <cell r="D456">
            <v>7949</v>
          </cell>
          <cell r="E456" t="str">
            <v>ME5</v>
          </cell>
          <cell r="F456">
            <v>16650320</v>
          </cell>
          <cell r="G456" t="str">
            <v>Papelera sistema</v>
          </cell>
        </row>
        <row r="457">
          <cell r="A457" t="str">
            <v>Papelera sistema</v>
          </cell>
          <cell r="B457" t="str">
            <v>MEEO</v>
          </cell>
          <cell r="C457">
            <v>7346</v>
          </cell>
          <cell r="D457">
            <v>7949</v>
          </cell>
          <cell r="E457" t="str">
            <v>ME5</v>
          </cell>
          <cell r="F457">
            <v>16650321</v>
          </cell>
          <cell r="G457" t="str">
            <v>Papelera sistema</v>
          </cell>
        </row>
        <row r="458">
          <cell r="A458" t="str">
            <v>Papelera sistema</v>
          </cell>
          <cell r="B458" t="str">
            <v>MEEO</v>
          </cell>
          <cell r="C458">
            <v>7346</v>
          </cell>
          <cell r="D458">
            <v>7949</v>
          </cell>
          <cell r="E458" t="str">
            <v>ME5</v>
          </cell>
          <cell r="F458">
            <v>16650322</v>
          </cell>
          <cell r="G458" t="str">
            <v>Papelera sistema</v>
          </cell>
        </row>
        <row r="459">
          <cell r="A459" t="str">
            <v>Archivador 2x2 doble</v>
          </cell>
          <cell r="B459" t="str">
            <v>MEEO</v>
          </cell>
          <cell r="C459">
            <v>374680</v>
          </cell>
          <cell r="D459">
            <v>405305</v>
          </cell>
          <cell r="E459" t="str">
            <v>ME5</v>
          </cell>
          <cell r="F459">
            <v>16650323</v>
          </cell>
          <cell r="G459" t="e">
            <v>#N/A</v>
          </cell>
          <cell r="I459">
            <v>-14713846</v>
          </cell>
        </row>
        <row r="460">
          <cell r="A460" t="str">
            <v>Archivador 2x2 doble</v>
          </cell>
          <cell r="B460" t="str">
            <v>MEEO</v>
          </cell>
          <cell r="C460">
            <v>374680</v>
          </cell>
          <cell r="D460">
            <v>405305</v>
          </cell>
          <cell r="E460" t="str">
            <v>ME5</v>
          </cell>
          <cell r="F460">
            <v>16650324</v>
          </cell>
          <cell r="G460" t="e">
            <v>#N/A</v>
          </cell>
        </row>
        <row r="461">
          <cell r="A461" t="str">
            <v>Cartelera</v>
          </cell>
          <cell r="B461" t="str">
            <v>MEEO</v>
          </cell>
          <cell r="C461">
            <v>61866</v>
          </cell>
          <cell r="D461">
            <v>66922</v>
          </cell>
          <cell r="E461" t="str">
            <v>ME5</v>
          </cell>
          <cell r="F461">
            <v>16650325</v>
          </cell>
          <cell r="G461" t="str">
            <v>Cartelera</v>
          </cell>
        </row>
        <row r="462">
          <cell r="A462" t="str">
            <v>Cartelera</v>
          </cell>
          <cell r="B462" t="str">
            <v>MEEO</v>
          </cell>
          <cell r="C462">
            <v>61866</v>
          </cell>
          <cell r="D462">
            <v>66922</v>
          </cell>
          <cell r="E462" t="str">
            <v>ME5</v>
          </cell>
          <cell r="F462">
            <v>16650326</v>
          </cell>
          <cell r="G462" t="str">
            <v>Cartelera</v>
          </cell>
        </row>
        <row r="463">
          <cell r="A463" t="str">
            <v>Cartelera</v>
          </cell>
          <cell r="B463" t="str">
            <v>MEEO</v>
          </cell>
          <cell r="C463">
            <v>61866</v>
          </cell>
          <cell r="D463">
            <v>66922</v>
          </cell>
          <cell r="E463" t="str">
            <v>ME5</v>
          </cell>
          <cell r="F463">
            <v>16650327</v>
          </cell>
          <cell r="G463" t="str">
            <v>Cartelera</v>
          </cell>
        </row>
        <row r="464">
          <cell r="A464" t="str">
            <v>Papelera sistema doble</v>
          </cell>
          <cell r="B464" t="str">
            <v>MEEO</v>
          </cell>
          <cell r="C464">
            <v>44080</v>
          </cell>
          <cell r="D464">
            <v>47688</v>
          </cell>
          <cell r="E464" t="str">
            <v>ME5</v>
          </cell>
          <cell r="F464">
            <v>16650328</v>
          </cell>
          <cell r="G464" t="str">
            <v>Papelera sistema doble</v>
          </cell>
        </row>
        <row r="465">
          <cell r="A465" t="str">
            <v>Papelera sistema doble</v>
          </cell>
          <cell r="B465" t="str">
            <v>MEEO</v>
          </cell>
          <cell r="C465">
            <v>44080</v>
          </cell>
          <cell r="D465">
            <v>47688</v>
          </cell>
          <cell r="E465" t="str">
            <v>ME5</v>
          </cell>
          <cell r="F465">
            <v>16650329</v>
          </cell>
          <cell r="G465" t="str">
            <v>Papelera sistema doble</v>
          </cell>
        </row>
        <row r="466">
          <cell r="A466" t="str">
            <v>Papelera sistema doble</v>
          </cell>
          <cell r="B466" t="str">
            <v>MEEO</v>
          </cell>
          <cell r="C466">
            <v>44080</v>
          </cell>
          <cell r="D466">
            <v>47688</v>
          </cell>
          <cell r="E466" t="str">
            <v>ME5</v>
          </cell>
          <cell r="F466">
            <v>16650330</v>
          </cell>
          <cell r="G466" t="str">
            <v>Papelera sistema doble</v>
          </cell>
        </row>
        <row r="467">
          <cell r="A467" t="str">
            <v>Papelera sistema doble</v>
          </cell>
          <cell r="B467" t="str">
            <v>MEEO</v>
          </cell>
          <cell r="C467">
            <v>44080</v>
          </cell>
          <cell r="D467">
            <v>47688</v>
          </cell>
          <cell r="E467" t="str">
            <v>ME5</v>
          </cell>
          <cell r="F467">
            <v>16650331</v>
          </cell>
          <cell r="G467" t="str">
            <v>Papelera sistema doble</v>
          </cell>
        </row>
        <row r="468">
          <cell r="A468" t="str">
            <v>Biblioteca de 1.00</v>
          </cell>
          <cell r="B468" t="str">
            <v>MEEO</v>
          </cell>
          <cell r="C468">
            <v>324800</v>
          </cell>
          <cell r="D468">
            <v>351352</v>
          </cell>
          <cell r="E468" t="str">
            <v>ME5</v>
          </cell>
          <cell r="F468">
            <v>16650332</v>
          </cell>
          <cell r="G468" t="str">
            <v>Biblioteca de 1.00</v>
          </cell>
        </row>
        <row r="469">
          <cell r="A469" t="str">
            <v>Mueble especial archivo</v>
          </cell>
          <cell r="B469" t="str">
            <v>MEEO</v>
          </cell>
          <cell r="C469">
            <v>254040</v>
          </cell>
          <cell r="D469">
            <v>274806</v>
          </cell>
          <cell r="E469" t="str">
            <v>ME5</v>
          </cell>
          <cell r="F469">
            <v>16650333</v>
          </cell>
          <cell r="G469" t="str">
            <v>Mueble especial archivo</v>
          </cell>
        </row>
        <row r="470">
          <cell r="A470" t="str">
            <v>Mueble especial archivo</v>
          </cell>
          <cell r="B470" t="str">
            <v>MEEO</v>
          </cell>
          <cell r="C470">
            <v>254040</v>
          </cell>
          <cell r="D470">
            <v>274806</v>
          </cell>
          <cell r="E470" t="str">
            <v>ME5</v>
          </cell>
          <cell r="F470">
            <v>16650334</v>
          </cell>
          <cell r="G470" t="str">
            <v>Mueble especial archivo</v>
          </cell>
        </row>
        <row r="471">
          <cell r="A471" t="str">
            <v>Porta teclado</v>
          </cell>
          <cell r="B471" t="str">
            <v>MEEO</v>
          </cell>
          <cell r="C471">
            <v>82360</v>
          </cell>
          <cell r="D471">
            <v>89082</v>
          </cell>
          <cell r="E471" t="str">
            <v>ME5</v>
          </cell>
          <cell r="F471">
            <v>16650335</v>
          </cell>
          <cell r="G471" t="str">
            <v>Porta teclado</v>
          </cell>
        </row>
        <row r="472">
          <cell r="A472" t="str">
            <v>Porta teclado</v>
          </cell>
          <cell r="B472" t="str">
            <v>MEEO</v>
          </cell>
          <cell r="C472">
            <v>82360</v>
          </cell>
          <cell r="D472">
            <v>89082</v>
          </cell>
          <cell r="E472" t="str">
            <v>ME5</v>
          </cell>
          <cell r="F472">
            <v>16650336</v>
          </cell>
          <cell r="G472" t="str">
            <v>Porta teclado</v>
          </cell>
        </row>
        <row r="473">
          <cell r="A473" t="str">
            <v>Porta teclado</v>
          </cell>
          <cell r="B473" t="str">
            <v>MEEO</v>
          </cell>
          <cell r="C473">
            <v>82360</v>
          </cell>
          <cell r="D473">
            <v>89082</v>
          </cell>
          <cell r="E473" t="str">
            <v>ME5</v>
          </cell>
          <cell r="F473">
            <v>16650337</v>
          </cell>
          <cell r="G473" t="str">
            <v>Porta teclado</v>
          </cell>
        </row>
        <row r="474">
          <cell r="A474" t="str">
            <v>Porta teclado</v>
          </cell>
          <cell r="B474" t="str">
            <v>MEEO</v>
          </cell>
          <cell r="C474">
            <v>82360</v>
          </cell>
          <cell r="D474">
            <v>89082</v>
          </cell>
          <cell r="E474" t="str">
            <v>ME5</v>
          </cell>
          <cell r="F474">
            <v>16650338</v>
          </cell>
          <cell r="G474" t="str">
            <v>Porta teclado</v>
          </cell>
        </row>
        <row r="475">
          <cell r="A475" t="str">
            <v>Porta teclado</v>
          </cell>
          <cell r="B475" t="str">
            <v>MEEO</v>
          </cell>
          <cell r="C475">
            <v>82360</v>
          </cell>
          <cell r="D475">
            <v>89082</v>
          </cell>
          <cell r="E475" t="str">
            <v>ME5</v>
          </cell>
          <cell r="F475">
            <v>16650339</v>
          </cell>
          <cell r="G475" t="str">
            <v>Porta teclado</v>
          </cell>
        </row>
        <row r="476">
          <cell r="A476" t="str">
            <v>Gato cierra puerta</v>
          </cell>
          <cell r="B476" t="str">
            <v>MEEO</v>
          </cell>
          <cell r="C476">
            <v>203000</v>
          </cell>
          <cell r="D476">
            <v>219589</v>
          </cell>
          <cell r="E476" t="str">
            <v>OME5</v>
          </cell>
          <cell r="F476">
            <v>16650340</v>
          </cell>
          <cell r="G476" t="str">
            <v>Gato cierra puerta</v>
          </cell>
        </row>
        <row r="477">
          <cell r="A477" t="str">
            <v>Mueble herramienta</v>
          </cell>
          <cell r="B477" t="str">
            <v>MEEO</v>
          </cell>
          <cell r="C477">
            <v>310880</v>
          </cell>
          <cell r="D477">
            <v>336291</v>
          </cell>
          <cell r="E477" t="str">
            <v>ME5</v>
          </cell>
          <cell r="F477">
            <v>16650341</v>
          </cell>
          <cell r="G477" t="str">
            <v>Mueble herramienta</v>
          </cell>
        </row>
        <row r="478">
          <cell r="A478" t="str">
            <v>Caneca doble</v>
          </cell>
          <cell r="B478" t="str">
            <v>MEEO</v>
          </cell>
          <cell r="C478">
            <v>67280</v>
          </cell>
          <cell r="D478">
            <v>72776</v>
          </cell>
          <cell r="E478" t="str">
            <v>ME5</v>
          </cell>
          <cell r="F478">
            <v>16650342</v>
          </cell>
          <cell r="G478" t="str">
            <v>Caneca doble</v>
          </cell>
        </row>
        <row r="479">
          <cell r="A479" t="str">
            <v>Caneca doble</v>
          </cell>
          <cell r="B479" t="str">
            <v>MEEO</v>
          </cell>
          <cell r="C479">
            <v>67280</v>
          </cell>
          <cell r="D479">
            <v>72776</v>
          </cell>
          <cell r="E479" t="str">
            <v>ME5</v>
          </cell>
          <cell r="F479">
            <v>16650343</v>
          </cell>
          <cell r="G479" t="str">
            <v>Caneca doble</v>
          </cell>
        </row>
        <row r="480">
          <cell r="A480" t="str">
            <v>Minipersiana 46.9x1.00</v>
          </cell>
          <cell r="B480" t="str">
            <v>MEEO</v>
          </cell>
          <cell r="C480">
            <v>81200</v>
          </cell>
          <cell r="D480">
            <v>87832</v>
          </cell>
          <cell r="E480" t="str">
            <v>ME5</v>
          </cell>
          <cell r="F480">
            <v>16650344</v>
          </cell>
          <cell r="G480" t="e">
            <v>#N/A</v>
          </cell>
        </row>
        <row r="481">
          <cell r="A481" t="str">
            <v>Minipersiana 82.4x1.115</v>
          </cell>
          <cell r="B481" t="str">
            <v>MEEO</v>
          </cell>
          <cell r="C481">
            <v>92800</v>
          </cell>
          <cell r="D481">
            <v>100381</v>
          </cell>
          <cell r="E481" t="str">
            <v>ME5</v>
          </cell>
          <cell r="F481">
            <v>16650345</v>
          </cell>
          <cell r="G481" t="e">
            <v>#N/A</v>
          </cell>
        </row>
        <row r="482">
          <cell r="A482" t="str">
            <v>Minipersiana 82.4x1.115</v>
          </cell>
          <cell r="B482" t="str">
            <v>MEEO</v>
          </cell>
          <cell r="C482">
            <v>92800</v>
          </cell>
          <cell r="D482">
            <v>100381</v>
          </cell>
          <cell r="E482" t="str">
            <v>ME5</v>
          </cell>
          <cell r="F482">
            <v>16650346</v>
          </cell>
          <cell r="G482" t="e">
            <v>#N/A</v>
          </cell>
        </row>
        <row r="483">
          <cell r="A483" t="str">
            <v>Minipersiana 61.9x1.115</v>
          </cell>
          <cell r="B483" t="str">
            <v>MEEO</v>
          </cell>
          <cell r="C483">
            <v>84680</v>
          </cell>
          <cell r="D483">
            <v>91595</v>
          </cell>
          <cell r="E483" t="str">
            <v>ME5</v>
          </cell>
          <cell r="F483">
            <v>16650347</v>
          </cell>
          <cell r="G483" t="e">
            <v>#N/A</v>
          </cell>
          <cell r="H483">
            <v>1</v>
          </cell>
        </row>
        <row r="484">
          <cell r="A484" t="str">
            <v>Minipersiana 67.4x1.115</v>
          </cell>
          <cell r="B484" t="str">
            <v>MEEO</v>
          </cell>
          <cell r="C484">
            <v>84680</v>
          </cell>
          <cell r="D484">
            <v>91595</v>
          </cell>
          <cell r="E484" t="str">
            <v>ME5</v>
          </cell>
          <cell r="F484">
            <v>16650348</v>
          </cell>
          <cell r="G484" t="e">
            <v>#N/A</v>
          </cell>
        </row>
        <row r="485">
          <cell r="A485" t="str">
            <v>Minipersiana 67.4x1.115</v>
          </cell>
          <cell r="B485" t="str">
            <v>MEEO</v>
          </cell>
          <cell r="C485">
            <v>84680</v>
          </cell>
          <cell r="D485">
            <v>91595</v>
          </cell>
          <cell r="E485" t="str">
            <v>ME5</v>
          </cell>
          <cell r="F485">
            <v>16650349</v>
          </cell>
          <cell r="G485" t="e">
            <v>#N/A</v>
          </cell>
        </row>
        <row r="486">
          <cell r="A486" t="str">
            <v>Minipersiana 67.4x1.115</v>
          </cell>
          <cell r="B486" t="str">
            <v>MEEO</v>
          </cell>
          <cell r="C486">
            <v>84680</v>
          </cell>
          <cell r="D486">
            <v>91595</v>
          </cell>
          <cell r="E486" t="str">
            <v>ME5</v>
          </cell>
          <cell r="F486">
            <v>16650350</v>
          </cell>
          <cell r="G486" t="e">
            <v>#N/A</v>
          </cell>
        </row>
        <row r="487">
          <cell r="A487" t="str">
            <v>Minipersiana 67.4x1.115</v>
          </cell>
          <cell r="B487" t="str">
            <v>MEEO</v>
          </cell>
          <cell r="C487">
            <v>84680</v>
          </cell>
          <cell r="D487">
            <v>91595</v>
          </cell>
          <cell r="E487" t="str">
            <v>ME5</v>
          </cell>
          <cell r="F487">
            <v>16650351</v>
          </cell>
          <cell r="G487" t="e">
            <v>#N/A</v>
          </cell>
        </row>
        <row r="488">
          <cell r="A488" t="str">
            <v>Minipersiana 67.4x1.115</v>
          </cell>
          <cell r="B488" t="str">
            <v>MEEO</v>
          </cell>
          <cell r="C488">
            <v>84680</v>
          </cell>
          <cell r="D488">
            <v>91595</v>
          </cell>
          <cell r="E488" t="str">
            <v>ME5</v>
          </cell>
          <cell r="F488">
            <v>16650352</v>
          </cell>
          <cell r="G488" t="e">
            <v>#N/A</v>
          </cell>
        </row>
        <row r="489">
          <cell r="A489" t="str">
            <v>Minipersiana 52.4x1.115</v>
          </cell>
          <cell r="B489" t="str">
            <v>MEEO</v>
          </cell>
          <cell r="C489">
            <v>84680</v>
          </cell>
          <cell r="D489">
            <v>91595</v>
          </cell>
          <cell r="E489" t="str">
            <v>ME5</v>
          </cell>
          <cell r="F489">
            <v>16650353</v>
          </cell>
          <cell r="G489" t="e">
            <v>#N/A</v>
          </cell>
        </row>
        <row r="490">
          <cell r="A490" t="str">
            <v>Minipersiana 52.4x1.115</v>
          </cell>
          <cell r="B490" t="str">
            <v>MEEO</v>
          </cell>
          <cell r="C490">
            <v>84680</v>
          </cell>
          <cell r="D490">
            <v>91595</v>
          </cell>
          <cell r="E490" t="str">
            <v>ME5</v>
          </cell>
          <cell r="F490">
            <v>16650354</v>
          </cell>
          <cell r="G490" t="e">
            <v>#N/A</v>
          </cell>
        </row>
        <row r="491">
          <cell r="A491" t="str">
            <v xml:space="preserve">Mueble especial </v>
          </cell>
          <cell r="B491" t="str">
            <v>MEEO</v>
          </cell>
          <cell r="C491">
            <v>508080</v>
          </cell>
          <cell r="D491">
            <v>549612</v>
          </cell>
          <cell r="E491" t="str">
            <v>ME5</v>
          </cell>
          <cell r="F491">
            <v>16650355</v>
          </cell>
          <cell r="G491" t="str">
            <v xml:space="preserve">Mueble especial </v>
          </cell>
        </row>
        <row r="492">
          <cell r="A492" t="str">
            <v>Archivo 4*4 full ext.</v>
          </cell>
          <cell r="B492" t="str">
            <v>MEEO</v>
          </cell>
          <cell r="C492">
            <v>596240</v>
          </cell>
          <cell r="D492">
            <v>644974</v>
          </cell>
          <cell r="E492" t="str">
            <v>ME5</v>
          </cell>
          <cell r="F492">
            <v>16650356</v>
          </cell>
          <cell r="G492" t="str">
            <v>Archivo 4*4 full ext.</v>
          </cell>
        </row>
        <row r="493">
          <cell r="A493" t="str">
            <v>Archivo 4*4 full ext.</v>
          </cell>
          <cell r="B493" t="str">
            <v>MEEO</v>
          </cell>
          <cell r="C493">
            <v>596240</v>
          </cell>
          <cell r="D493">
            <v>644974</v>
          </cell>
          <cell r="E493" t="str">
            <v>ME5</v>
          </cell>
          <cell r="F493">
            <v>16650357</v>
          </cell>
          <cell r="G493" t="str">
            <v>Archivo 4*4 full ext.</v>
          </cell>
        </row>
        <row r="494">
          <cell r="A494" t="str">
            <v>Minipersiana 61.9*1.00</v>
          </cell>
          <cell r="B494" t="str">
            <v>MEEO</v>
          </cell>
          <cell r="C494">
            <v>81200</v>
          </cell>
          <cell r="D494">
            <v>87832</v>
          </cell>
          <cell r="E494" t="str">
            <v>ME5</v>
          </cell>
          <cell r="F494">
            <v>16650358</v>
          </cell>
          <cell r="G494" t="str">
            <v>Minipersiana 61.9*1.00</v>
          </cell>
        </row>
        <row r="495">
          <cell r="A495" t="str">
            <v>Minipersiana 69.4*1.115</v>
          </cell>
          <cell r="B495" t="str">
            <v>MEEO</v>
          </cell>
          <cell r="C495">
            <v>84680</v>
          </cell>
          <cell r="D495">
            <v>91595</v>
          </cell>
          <cell r="E495" t="str">
            <v>ME5</v>
          </cell>
          <cell r="F495">
            <v>16650359</v>
          </cell>
          <cell r="G495" t="str">
            <v>Minipersiana 69.4*1.115</v>
          </cell>
        </row>
        <row r="496">
          <cell r="A496" t="str">
            <v>Minipersiana 169.9*1.770</v>
          </cell>
          <cell r="B496" t="str">
            <v>MEEO</v>
          </cell>
          <cell r="C496">
            <v>219240</v>
          </cell>
          <cell r="D496">
            <v>237156</v>
          </cell>
          <cell r="E496" t="str">
            <v>ME5</v>
          </cell>
          <cell r="F496">
            <v>16650360</v>
          </cell>
          <cell r="G496" t="str">
            <v>Minipersiana 169.9*1.770</v>
          </cell>
        </row>
        <row r="497">
          <cell r="A497" t="str">
            <v>Minipersiana 169.9*1.770</v>
          </cell>
          <cell r="B497" t="str">
            <v>MEEO</v>
          </cell>
          <cell r="C497">
            <v>219240</v>
          </cell>
          <cell r="D497">
            <v>237156</v>
          </cell>
          <cell r="E497" t="str">
            <v>ME5</v>
          </cell>
          <cell r="F497">
            <v>16650361</v>
          </cell>
          <cell r="G497" t="str">
            <v>Minipersiana 169.9*1.770</v>
          </cell>
        </row>
        <row r="498">
          <cell r="A498" t="str">
            <v>Basurera</v>
          </cell>
          <cell r="B498" t="str">
            <v>MEEO</v>
          </cell>
          <cell r="C498">
            <v>33640</v>
          </cell>
          <cell r="D498">
            <v>36391</v>
          </cell>
          <cell r="E498" t="str">
            <v>ME5</v>
          </cell>
          <cell r="F498">
            <v>16650362</v>
          </cell>
          <cell r="G498" t="str">
            <v>Basurera</v>
          </cell>
        </row>
        <row r="499">
          <cell r="A499" t="str">
            <v>Basurera</v>
          </cell>
          <cell r="B499" t="str">
            <v>MEEO</v>
          </cell>
          <cell r="C499">
            <v>33640</v>
          </cell>
          <cell r="D499">
            <v>36391</v>
          </cell>
          <cell r="E499" t="str">
            <v>ME5</v>
          </cell>
          <cell r="F499">
            <v>16650363</v>
          </cell>
          <cell r="G499" t="str">
            <v>Basurera</v>
          </cell>
        </row>
        <row r="500">
          <cell r="A500" t="str">
            <v>Basurera</v>
          </cell>
          <cell r="B500" t="str">
            <v>MEEO</v>
          </cell>
          <cell r="C500">
            <v>33640</v>
          </cell>
          <cell r="D500">
            <v>36391</v>
          </cell>
          <cell r="E500" t="str">
            <v>ME5</v>
          </cell>
          <cell r="F500">
            <v>16650364</v>
          </cell>
          <cell r="G500" t="str">
            <v>Basurera</v>
          </cell>
        </row>
        <row r="501">
          <cell r="A501" t="str">
            <v>Basurera</v>
          </cell>
          <cell r="B501" t="str">
            <v>MEEO</v>
          </cell>
          <cell r="C501">
            <v>33640</v>
          </cell>
          <cell r="D501">
            <v>36391</v>
          </cell>
          <cell r="E501" t="str">
            <v>ME5</v>
          </cell>
          <cell r="F501">
            <v>16650365</v>
          </cell>
          <cell r="G501" t="str">
            <v>Basurera</v>
          </cell>
        </row>
        <row r="502">
          <cell r="A502" t="str">
            <v>Basurera</v>
          </cell>
          <cell r="B502" t="str">
            <v>MEEO</v>
          </cell>
          <cell r="C502">
            <v>33640</v>
          </cell>
          <cell r="D502">
            <v>36391</v>
          </cell>
          <cell r="E502" t="str">
            <v>ME5</v>
          </cell>
          <cell r="F502">
            <v>16650366</v>
          </cell>
          <cell r="G502" t="str">
            <v>Basurera</v>
          </cell>
        </row>
        <row r="503">
          <cell r="A503" t="str">
            <v>Basurera</v>
          </cell>
          <cell r="B503" t="str">
            <v>MEEO</v>
          </cell>
          <cell r="C503">
            <v>33640</v>
          </cell>
          <cell r="D503">
            <v>36391</v>
          </cell>
          <cell r="E503" t="str">
            <v>ME5</v>
          </cell>
          <cell r="F503">
            <v>16650367</v>
          </cell>
          <cell r="G503" t="str">
            <v>Basurera</v>
          </cell>
        </row>
        <row r="504">
          <cell r="A504" t="str">
            <v>Gabinete oficio de 0.90</v>
          </cell>
          <cell r="B504" t="str">
            <v>MEEO</v>
          </cell>
          <cell r="C504">
            <v>196040</v>
          </cell>
          <cell r="D504">
            <v>212069</v>
          </cell>
          <cell r="E504" t="str">
            <v>ME5</v>
          </cell>
          <cell r="F504">
            <v>16650368</v>
          </cell>
          <cell r="G504" t="str">
            <v>Gabinete oficio de 0.90</v>
          </cell>
        </row>
        <row r="505">
          <cell r="A505" t="str">
            <v>Gabinete oficio de 0.90</v>
          </cell>
          <cell r="B505" t="str">
            <v>MEEO</v>
          </cell>
          <cell r="C505">
            <v>196040</v>
          </cell>
          <cell r="D505">
            <v>212069</v>
          </cell>
          <cell r="E505" t="str">
            <v>ME5</v>
          </cell>
          <cell r="F505">
            <v>16650369</v>
          </cell>
          <cell r="G505" t="str">
            <v>Gabinete oficio de 0.90</v>
          </cell>
        </row>
        <row r="506">
          <cell r="A506" t="str">
            <v>Archivo 4*4 full ext.</v>
          </cell>
          <cell r="B506" t="str">
            <v>MEEO</v>
          </cell>
          <cell r="C506">
            <v>596240</v>
          </cell>
          <cell r="D506">
            <v>644974</v>
          </cell>
          <cell r="E506" t="str">
            <v>ME5</v>
          </cell>
          <cell r="F506">
            <v>16650370</v>
          </cell>
          <cell r="G506" t="str">
            <v>Archivo 4*4 full ext.</v>
          </cell>
        </row>
        <row r="507">
          <cell r="A507" t="str">
            <v>Archivo 4*4 full ext.</v>
          </cell>
          <cell r="B507" t="str">
            <v>MEEO</v>
          </cell>
          <cell r="C507">
            <v>596240</v>
          </cell>
          <cell r="D507">
            <v>644974</v>
          </cell>
          <cell r="E507" t="str">
            <v>ME5</v>
          </cell>
          <cell r="F507">
            <v>16650371</v>
          </cell>
          <cell r="G507" t="str">
            <v>Archivo 4*4 full ext.</v>
          </cell>
        </row>
        <row r="508">
          <cell r="A508" t="str">
            <v>Camara sony mavica MVC FD100</v>
          </cell>
          <cell r="B508" t="str">
            <v>MEEO</v>
          </cell>
          <cell r="C508">
            <v>1369000</v>
          </cell>
          <cell r="D508">
            <v>834531</v>
          </cell>
          <cell r="E508" t="str">
            <v>OME5</v>
          </cell>
          <cell r="F508">
            <v>16650372</v>
          </cell>
          <cell r="G508" t="str">
            <v>Camara sony mavica MVC FD100</v>
          </cell>
        </row>
        <row r="509">
          <cell r="A509" t="str">
            <v>Nevera centrales</v>
          </cell>
          <cell r="B509" t="str">
            <v>MEEO</v>
          </cell>
          <cell r="C509">
            <v>557999</v>
          </cell>
          <cell r="D509">
            <v>571873</v>
          </cell>
          <cell r="E509" t="str">
            <v>OME5</v>
          </cell>
          <cell r="F509">
            <v>16650373</v>
          </cell>
          <cell r="G509" t="str">
            <v>Nevera centrales</v>
          </cell>
        </row>
        <row r="510">
          <cell r="A510" t="str">
            <v>Estufa sobremesa</v>
          </cell>
          <cell r="B510" t="str">
            <v>MEEO</v>
          </cell>
          <cell r="C510">
            <v>64999</v>
          </cell>
          <cell r="D510">
            <v>1592</v>
          </cell>
          <cell r="E510" t="str">
            <v>OME5</v>
          </cell>
          <cell r="F510">
            <v>16650374</v>
          </cell>
          <cell r="G510" t="str">
            <v>Estufa sobremesa</v>
          </cell>
        </row>
        <row r="511">
          <cell r="A511" t="str">
            <v>Cámara aprix</v>
          </cell>
          <cell r="B511" t="str">
            <v>MEEO</v>
          </cell>
          <cell r="C511">
            <v>210000</v>
          </cell>
          <cell r="D511">
            <v>33675</v>
          </cell>
          <cell r="E511" t="str">
            <v>OME5</v>
          </cell>
          <cell r="F511">
            <v>16650375</v>
          </cell>
          <cell r="G511" t="str">
            <v>Cámara aprix</v>
          </cell>
        </row>
        <row r="512">
          <cell r="A512" t="str">
            <v>Cámara aprix</v>
          </cell>
          <cell r="B512" t="str">
            <v>MEEO</v>
          </cell>
          <cell r="C512">
            <v>210000</v>
          </cell>
          <cell r="D512">
            <v>33675</v>
          </cell>
          <cell r="E512" t="str">
            <v>OME5</v>
          </cell>
          <cell r="F512">
            <v>16650376</v>
          </cell>
          <cell r="G512" t="str">
            <v>Cámara aprix</v>
          </cell>
        </row>
        <row r="513">
          <cell r="A513" t="str">
            <v>Cama Sandy de 1 x 1.90</v>
          </cell>
          <cell r="B513" t="str">
            <v>MEEO</v>
          </cell>
          <cell r="C513">
            <v>371412</v>
          </cell>
          <cell r="D513">
            <v>342638</v>
          </cell>
          <cell r="E513" t="str">
            <v>CAHU</v>
          </cell>
          <cell r="F513">
            <v>16650377</v>
          </cell>
          <cell r="G513" t="e">
            <v>#N/A</v>
          </cell>
        </row>
        <row r="514">
          <cell r="A514" t="str">
            <v>Cama Sandy de 1 x 1.90</v>
          </cell>
          <cell r="B514" t="str">
            <v>MEEO</v>
          </cell>
          <cell r="C514">
            <v>371412</v>
          </cell>
          <cell r="D514">
            <v>342638</v>
          </cell>
          <cell r="E514" t="str">
            <v>CAHU</v>
          </cell>
          <cell r="F514">
            <v>16650378</v>
          </cell>
          <cell r="G514" t="e">
            <v>#N/A</v>
          </cell>
        </row>
        <row r="515">
          <cell r="A515" t="str">
            <v>Cama Sandy de 1 x 1.90</v>
          </cell>
          <cell r="B515" t="str">
            <v>MEEO</v>
          </cell>
          <cell r="C515">
            <v>371412</v>
          </cell>
          <cell r="D515">
            <v>342638</v>
          </cell>
          <cell r="E515" t="str">
            <v>CAHU</v>
          </cell>
          <cell r="F515">
            <v>16650379</v>
          </cell>
          <cell r="G515" t="e">
            <v>#N/A</v>
          </cell>
        </row>
        <row r="516">
          <cell r="A516" t="str">
            <v>Peinador Ref. 006</v>
          </cell>
          <cell r="B516" t="str">
            <v>MEEO</v>
          </cell>
          <cell r="C516">
            <v>300789</v>
          </cell>
          <cell r="D516">
            <v>277489</v>
          </cell>
          <cell r="E516" t="str">
            <v>CAHU</v>
          </cell>
          <cell r="F516">
            <v>16650380</v>
          </cell>
          <cell r="G516" t="e">
            <v>#N/A</v>
          </cell>
        </row>
        <row r="517">
          <cell r="A517" t="str">
            <v>Peinador Ref. 006</v>
          </cell>
          <cell r="B517" t="str">
            <v>MEEO</v>
          </cell>
          <cell r="C517">
            <v>300789</v>
          </cell>
          <cell r="D517">
            <v>277489</v>
          </cell>
          <cell r="E517" t="str">
            <v>CAHU</v>
          </cell>
          <cell r="F517">
            <v>16650381</v>
          </cell>
          <cell r="G517" t="e">
            <v>#N/A</v>
          </cell>
        </row>
        <row r="518">
          <cell r="A518" t="str">
            <v>Peinador Ref. 006</v>
          </cell>
          <cell r="B518" t="str">
            <v>MEEO</v>
          </cell>
          <cell r="C518">
            <v>300789</v>
          </cell>
          <cell r="D518">
            <v>277489</v>
          </cell>
          <cell r="E518" t="str">
            <v>CAHU</v>
          </cell>
          <cell r="F518">
            <v>16650382</v>
          </cell>
          <cell r="G518" t="e">
            <v>#N/A</v>
          </cell>
        </row>
        <row r="519">
          <cell r="A519" t="str">
            <v>Nochero Ref. 006</v>
          </cell>
          <cell r="B519" t="str">
            <v>MEEO</v>
          </cell>
          <cell r="C519">
            <v>116793</v>
          </cell>
          <cell r="D519">
            <v>107743</v>
          </cell>
          <cell r="E519" t="str">
            <v>CAHU</v>
          </cell>
          <cell r="F519">
            <v>16650383</v>
          </cell>
          <cell r="G519" t="e">
            <v>#N/A</v>
          </cell>
        </row>
        <row r="520">
          <cell r="A520" t="str">
            <v>Nochero Ref. 006</v>
          </cell>
          <cell r="B520" t="str">
            <v>MEEO</v>
          </cell>
          <cell r="C520">
            <v>116793</v>
          </cell>
          <cell r="D520">
            <v>107743</v>
          </cell>
          <cell r="E520" t="str">
            <v>CAHU</v>
          </cell>
          <cell r="F520">
            <v>16650384</v>
          </cell>
          <cell r="G520" t="e">
            <v>#N/A</v>
          </cell>
        </row>
        <row r="521">
          <cell r="A521" t="str">
            <v>Nochero Ref. 006</v>
          </cell>
          <cell r="B521" t="str">
            <v>MEEO</v>
          </cell>
          <cell r="C521">
            <v>116793</v>
          </cell>
          <cell r="D521">
            <v>107743</v>
          </cell>
          <cell r="E521" t="str">
            <v>CAHU</v>
          </cell>
          <cell r="F521">
            <v>16650385</v>
          </cell>
          <cell r="G521" t="e">
            <v>#N/A</v>
          </cell>
        </row>
        <row r="522">
          <cell r="A522" t="str">
            <v>Marco espejo Ref. 006</v>
          </cell>
          <cell r="B522" t="str">
            <v>MEEO</v>
          </cell>
          <cell r="C522">
            <v>90858</v>
          </cell>
          <cell r="D522">
            <v>83819</v>
          </cell>
          <cell r="E522" t="str">
            <v>CAHU</v>
          </cell>
          <cell r="F522">
            <v>16650386</v>
          </cell>
          <cell r="G522" t="e">
            <v>#N/A</v>
          </cell>
        </row>
        <row r="523">
          <cell r="A523" t="str">
            <v>Marco espejo Ref. 006</v>
          </cell>
          <cell r="B523" t="str">
            <v>MEEO</v>
          </cell>
          <cell r="C523">
            <v>90858</v>
          </cell>
          <cell r="D523">
            <v>83819</v>
          </cell>
          <cell r="E523" t="str">
            <v>CAHU</v>
          </cell>
          <cell r="F523">
            <v>16650387</v>
          </cell>
          <cell r="G523" t="e">
            <v>#N/A</v>
          </cell>
        </row>
        <row r="524">
          <cell r="A524" t="str">
            <v>Marco espejo Ref. 006</v>
          </cell>
          <cell r="B524" t="str">
            <v>MEEO</v>
          </cell>
          <cell r="C524">
            <v>90858</v>
          </cell>
          <cell r="D524">
            <v>83819</v>
          </cell>
          <cell r="E524" t="str">
            <v>CAHU</v>
          </cell>
          <cell r="F524">
            <v>16650388</v>
          </cell>
          <cell r="G524" t="e">
            <v>#N/A</v>
          </cell>
        </row>
        <row r="525">
          <cell r="A525" t="str">
            <v>Butaco Verónica</v>
          </cell>
          <cell r="B525" t="str">
            <v>MEEO</v>
          </cell>
          <cell r="C525">
            <v>63384</v>
          </cell>
          <cell r="D525">
            <v>58474</v>
          </cell>
          <cell r="E525" t="str">
            <v>CAHU</v>
          </cell>
          <cell r="F525">
            <v>16650389</v>
          </cell>
          <cell r="G525" t="e">
            <v>#N/A</v>
          </cell>
        </row>
        <row r="526">
          <cell r="A526" t="str">
            <v>Butaco Verónica</v>
          </cell>
          <cell r="B526" t="str">
            <v>MEEO</v>
          </cell>
          <cell r="C526">
            <v>63384</v>
          </cell>
          <cell r="D526">
            <v>58474</v>
          </cell>
          <cell r="E526" t="str">
            <v>CAHU</v>
          </cell>
          <cell r="F526">
            <v>16650390</v>
          </cell>
          <cell r="G526" t="e">
            <v>#N/A</v>
          </cell>
        </row>
        <row r="527">
          <cell r="A527" t="str">
            <v>Butaco Verónica</v>
          </cell>
          <cell r="B527" t="str">
            <v>MEEO</v>
          </cell>
          <cell r="C527">
            <v>63384</v>
          </cell>
          <cell r="D527">
            <v>58474</v>
          </cell>
          <cell r="E527" t="str">
            <v>CAHU</v>
          </cell>
          <cell r="F527">
            <v>16650391</v>
          </cell>
          <cell r="G527" t="e">
            <v>#N/A</v>
          </cell>
        </row>
        <row r="528">
          <cell r="A528" t="str">
            <v>Silla comedor 0158</v>
          </cell>
          <cell r="B528" t="str">
            <v>MEEO</v>
          </cell>
          <cell r="C528">
            <v>192261</v>
          </cell>
          <cell r="D528">
            <v>177369</v>
          </cell>
          <cell r="E528" t="str">
            <v>CAHU</v>
          </cell>
          <cell r="F528">
            <v>16650392</v>
          </cell>
          <cell r="G528" t="e">
            <v>#N/A</v>
          </cell>
        </row>
        <row r="529">
          <cell r="A529" t="str">
            <v>Silla comedor 0158</v>
          </cell>
          <cell r="B529" t="str">
            <v>MEEO</v>
          </cell>
          <cell r="C529">
            <v>192261</v>
          </cell>
          <cell r="D529">
            <v>177369</v>
          </cell>
          <cell r="E529" t="str">
            <v>CAHU</v>
          </cell>
          <cell r="F529">
            <v>16650393</v>
          </cell>
          <cell r="G529" t="e">
            <v>#N/A</v>
          </cell>
        </row>
        <row r="530">
          <cell r="A530" t="str">
            <v>Silla comedor 0158</v>
          </cell>
          <cell r="B530" t="str">
            <v>MEEO</v>
          </cell>
          <cell r="C530">
            <v>192261</v>
          </cell>
          <cell r="D530">
            <v>177369</v>
          </cell>
          <cell r="E530" t="str">
            <v>CAHU</v>
          </cell>
          <cell r="F530">
            <v>16650394</v>
          </cell>
          <cell r="G530" t="e">
            <v>#N/A</v>
          </cell>
        </row>
        <row r="531">
          <cell r="A531" t="str">
            <v>Silla comedor 0158</v>
          </cell>
          <cell r="B531" t="str">
            <v>MEEO</v>
          </cell>
          <cell r="C531">
            <v>192261</v>
          </cell>
          <cell r="D531">
            <v>177369</v>
          </cell>
          <cell r="E531" t="str">
            <v>CAHU</v>
          </cell>
          <cell r="F531">
            <v>16650395</v>
          </cell>
          <cell r="G531" t="e">
            <v>#N/A</v>
          </cell>
        </row>
        <row r="532">
          <cell r="A532" t="str">
            <v>Silla comedor 0158</v>
          </cell>
          <cell r="B532" t="str">
            <v>MEEO</v>
          </cell>
          <cell r="C532">
            <v>192261</v>
          </cell>
          <cell r="D532">
            <v>177369</v>
          </cell>
          <cell r="E532" t="str">
            <v>CAHU</v>
          </cell>
          <cell r="F532">
            <v>16650396</v>
          </cell>
          <cell r="G532" t="e">
            <v>#N/A</v>
          </cell>
        </row>
        <row r="533">
          <cell r="A533" t="str">
            <v>Silla comedor 0158</v>
          </cell>
          <cell r="B533" t="str">
            <v>MEEO</v>
          </cell>
          <cell r="C533">
            <v>192261</v>
          </cell>
          <cell r="D533">
            <v>177369</v>
          </cell>
          <cell r="E533" t="str">
            <v>CAHU</v>
          </cell>
          <cell r="F533">
            <v>16650397</v>
          </cell>
          <cell r="G533" t="e">
            <v>#N/A</v>
          </cell>
        </row>
        <row r="534">
          <cell r="A534" t="str">
            <v>Base comedor Filipo de 6 puest</v>
          </cell>
          <cell r="B534" t="str">
            <v>MEEO</v>
          </cell>
          <cell r="C534">
            <v>192375</v>
          </cell>
          <cell r="D534">
            <v>177474</v>
          </cell>
          <cell r="E534" t="str">
            <v>CAHU</v>
          </cell>
          <cell r="F534">
            <v>16650398</v>
          </cell>
          <cell r="G534" t="e">
            <v>#N/A</v>
          </cell>
        </row>
        <row r="535">
          <cell r="A535" t="str">
            <v>Cubierta Filipo</v>
          </cell>
          <cell r="B535" t="str">
            <v>MEEO</v>
          </cell>
          <cell r="C535">
            <v>202692</v>
          </cell>
          <cell r="D535">
            <v>186991</v>
          </cell>
          <cell r="E535" t="str">
            <v>CAHU</v>
          </cell>
          <cell r="F535">
            <v>16650399</v>
          </cell>
          <cell r="G535" t="e">
            <v>#N/A</v>
          </cell>
        </row>
        <row r="536">
          <cell r="A536" t="str">
            <v>Cama Ref. 0042 de 1.60 x 1.90</v>
          </cell>
          <cell r="B536" t="str">
            <v>MEEO</v>
          </cell>
          <cell r="C536">
            <v>823935</v>
          </cell>
          <cell r="D536">
            <v>760111</v>
          </cell>
          <cell r="E536" t="str">
            <v>CAHU</v>
          </cell>
          <cell r="F536">
            <v>16650400</v>
          </cell>
          <cell r="G536" t="e">
            <v>#N/A</v>
          </cell>
        </row>
        <row r="537">
          <cell r="A537" t="str">
            <v>Nochero Ref. 032</v>
          </cell>
          <cell r="B537" t="str">
            <v>MEEO</v>
          </cell>
          <cell r="C537">
            <v>163590</v>
          </cell>
          <cell r="D537">
            <v>150918</v>
          </cell>
          <cell r="E537" t="str">
            <v>CAHU</v>
          </cell>
          <cell r="F537">
            <v>16650401</v>
          </cell>
          <cell r="G537" t="e">
            <v>#N/A</v>
          </cell>
        </row>
        <row r="538">
          <cell r="A538" t="str">
            <v>Nochero Ref. 032</v>
          </cell>
          <cell r="B538" t="str">
            <v>MEEO</v>
          </cell>
          <cell r="C538">
            <v>163590</v>
          </cell>
          <cell r="D538">
            <v>150918</v>
          </cell>
          <cell r="E538" t="str">
            <v>CAHU</v>
          </cell>
          <cell r="F538">
            <v>16650402</v>
          </cell>
          <cell r="G538" t="e">
            <v>#N/A</v>
          </cell>
        </row>
        <row r="539">
          <cell r="A539" t="str">
            <v>Peinador Ref. 032</v>
          </cell>
          <cell r="B539" t="str">
            <v>MEEO</v>
          </cell>
          <cell r="C539">
            <v>346560</v>
          </cell>
          <cell r="D539">
            <v>319716</v>
          </cell>
          <cell r="E539" t="str">
            <v>CAHU</v>
          </cell>
          <cell r="F539">
            <v>16650403</v>
          </cell>
          <cell r="G539" t="e">
            <v>#N/A</v>
          </cell>
        </row>
        <row r="540">
          <cell r="A540" t="str">
            <v>Marco espejo Ref. 042</v>
          </cell>
          <cell r="B540" t="str">
            <v>MEEO</v>
          </cell>
          <cell r="C540">
            <v>117705</v>
          </cell>
          <cell r="D540">
            <v>108585</v>
          </cell>
          <cell r="E540" t="str">
            <v>CAHU</v>
          </cell>
          <cell r="F540">
            <v>16650404</v>
          </cell>
          <cell r="G540" t="e">
            <v>#N/A</v>
          </cell>
        </row>
        <row r="541">
          <cell r="A541" t="str">
            <v>Silla de peinador Barcelona</v>
          </cell>
          <cell r="B541" t="str">
            <v>MEEO</v>
          </cell>
          <cell r="C541">
            <v>112461</v>
          </cell>
          <cell r="D541">
            <v>103748</v>
          </cell>
          <cell r="E541" t="str">
            <v>CAHU</v>
          </cell>
          <cell r="F541">
            <v>16650405</v>
          </cell>
          <cell r="G541" t="e">
            <v>#N/A</v>
          </cell>
        </row>
        <row r="542">
          <cell r="A542" t="str">
            <v>Televisor Daewoo 20</v>
          </cell>
          <cell r="B542" t="str">
            <v>MEEO</v>
          </cell>
          <cell r="C542">
            <v>480000</v>
          </cell>
          <cell r="D542">
            <v>443134</v>
          </cell>
          <cell r="E542" t="str">
            <v>CAHU</v>
          </cell>
          <cell r="F542">
            <v>16650406</v>
          </cell>
          <cell r="G542" t="e">
            <v>#N/A</v>
          </cell>
        </row>
        <row r="543">
          <cell r="A543" t="str">
            <v>Colchón Relax ortopéd. 1 x 1.9</v>
          </cell>
          <cell r="B543" t="str">
            <v>MEEO</v>
          </cell>
          <cell r="C543">
            <v>290000</v>
          </cell>
          <cell r="D543">
            <v>267537</v>
          </cell>
          <cell r="E543" t="str">
            <v>CAHU</v>
          </cell>
          <cell r="F543">
            <v>16650407</v>
          </cell>
          <cell r="G543" t="e">
            <v>#N/A</v>
          </cell>
        </row>
        <row r="544">
          <cell r="A544" t="str">
            <v>Colchón Relax ortopéd. 1 x 1.9</v>
          </cell>
          <cell r="B544" t="str">
            <v>MEEO</v>
          </cell>
          <cell r="C544">
            <v>290000</v>
          </cell>
          <cell r="D544">
            <v>267537</v>
          </cell>
          <cell r="E544" t="str">
            <v>CAHU</v>
          </cell>
          <cell r="F544">
            <v>16650408</v>
          </cell>
          <cell r="G544" t="e">
            <v>#N/A</v>
          </cell>
        </row>
        <row r="545">
          <cell r="A545" t="str">
            <v>Colchón Relax ortopéd. 1 x 1.9</v>
          </cell>
          <cell r="B545" t="str">
            <v>MEEO</v>
          </cell>
          <cell r="C545">
            <v>290000</v>
          </cell>
          <cell r="D545">
            <v>267537</v>
          </cell>
          <cell r="E545" t="str">
            <v>CAHU</v>
          </cell>
          <cell r="F545">
            <v>16650409</v>
          </cell>
          <cell r="G545" t="e">
            <v>#N/A</v>
          </cell>
        </row>
        <row r="546">
          <cell r="A546" t="str">
            <v>Colchón Cliniflex 1.6 x 1.9 Co</v>
          </cell>
          <cell r="B546" t="str">
            <v>MEEO</v>
          </cell>
          <cell r="C546">
            <v>730000</v>
          </cell>
          <cell r="D546">
            <v>673450</v>
          </cell>
          <cell r="E546" t="str">
            <v>CAHU</v>
          </cell>
          <cell r="F546">
            <v>16650410</v>
          </cell>
          <cell r="G546" t="e">
            <v>#N/A</v>
          </cell>
        </row>
        <row r="547">
          <cell r="A547" t="str">
            <v>Nochero Ref. 006</v>
          </cell>
          <cell r="B547" t="str">
            <v>MEEO</v>
          </cell>
          <cell r="C547">
            <v>116793</v>
          </cell>
          <cell r="D547">
            <v>107743</v>
          </cell>
          <cell r="E547" t="str">
            <v>CAHU</v>
          </cell>
          <cell r="F547">
            <v>16650411</v>
          </cell>
          <cell r="G547" t="e">
            <v>#N/A</v>
          </cell>
        </row>
        <row r="548">
          <cell r="A548" t="str">
            <v>Nochero Ref. 006</v>
          </cell>
          <cell r="B548" t="str">
            <v>MEEO</v>
          </cell>
          <cell r="C548">
            <v>116793</v>
          </cell>
          <cell r="D548">
            <v>107743</v>
          </cell>
          <cell r="E548" t="str">
            <v>CAHU</v>
          </cell>
          <cell r="F548">
            <v>16650412</v>
          </cell>
          <cell r="G548" t="e">
            <v>#N/A</v>
          </cell>
        </row>
        <row r="549">
          <cell r="A549" t="str">
            <v>Nochero Ref. 006</v>
          </cell>
          <cell r="B549" t="str">
            <v>MEEO</v>
          </cell>
          <cell r="C549">
            <v>116793</v>
          </cell>
          <cell r="D549">
            <v>107743</v>
          </cell>
          <cell r="E549" t="str">
            <v>CAHU</v>
          </cell>
          <cell r="F549">
            <v>16650413</v>
          </cell>
          <cell r="G549" t="e">
            <v>#N/A</v>
          </cell>
        </row>
        <row r="550">
          <cell r="A550" t="str">
            <v>Nevera Abba de 11 pies</v>
          </cell>
          <cell r="B550" t="str">
            <v>MEEO</v>
          </cell>
          <cell r="C550">
            <v>650000</v>
          </cell>
          <cell r="D550">
            <v>608736</v>
          </cell>
          <cell r="E550" t="str">
            <v>CAHU</v>
          </cell>
          <cell r="F550">
            <v>16650414</v>
          </cell>
          <cell r="G550" t="e">
            <v>#N/A</v>
          </cell>
        </row>
        <row r="551">
          <cell r="A551" t="str">
            <v>Aire Acondicionado LG 3/4</v>
          </cell>
          <cell r="B551" t="str">
            <v>MEEO</v>
          </cell>
          <cell r="C551">
            <v>350000</v>
          </cell>
          <cell r="D551">
            <v>327780</v>
          </cell>
          <cell r="E551" t="str">
            <v>CAHU</v>
          </cell>
          <cell r="F551">
            <v>16650415</v>
          </cell>
          <cell r="G551" t="e">
            <v>#N/A</v>
          </cell>
        </row>
        <row r="552">
          <cell r="A552" t="str">
            <v>Aire Acondicionado LG LWC1232</v>
          </cell>
          <cell r="B552" t="str">
            <v>MEEO</v>
          </cell>
          <cell r="C552">
            <v>1119400</v>
          </cell>
          <cell r="D552">
            <v>1059137</v>
          </cell>
          <cell r="E552" t="str">
            <v>CAHU</v>
          </cell>
          <cell r="F552">
            <v>16650416</v>
          </cell>
          <cell r="G552" t="e">
            <v>#N/A</v>
          </cell>
        </row>
        <row r="553">
          <cell r="A553" t="str">
            <v>Aire Acondicionado LG LWC1232</v>
          </cell>
          <cell r="B553" t="str">
            <v>MEEO</v>
          </cell>
          <cell r="C553">
            <v>1119400</v>
          </cell>
          <cell r="D553">
            <v>1059137</v>
          </cell>
          <cell r="E553" t="str">
            <v>CAHU</v>
          </cell>
          <cell r="F553">
            <v>16650417</v>
          </cell>
          <cell r="G553" t="e">
            <v>#N/A</v>
          </cell>
        </row>
        <row r="554">
          <cell r="A554" t="str">
            <v>Aire acondicionado LG LWG0811A</v>
          </cell>
          <cell r="B554" t="str">
            <v>MEEO</v>
          </cell>
          <cell r="C554">
            <v>775000</v>
          </cell>
          <cell r="D554">
            <v>738458</v>
          </cell>
          <cell r="E554" t="str">
            <v>CAHU</v>
          </cell>
          <cell r="F554">
            <v>16650418</v>
          </cell>
          <cell r="G554" t="e">
            <v>#N/A</v>
          </cell>
        </row>
        <row r="555">
          <cell r="A555" t="str">
            <v>Televisor LG RP20CB20A</v>
          </cell>
          <cell r="B555" t="str">
            <v>MEEO</v>
          </cell>
          <cell r="C555">
            <v>584350</v>
          </cell>
          <cell r="D555">
            <v>556799</v>
          </cell>
          <cell r="E555" t="str">
            <v>CAHU</v>
          </cell>
          <cell r="F555">
            <v>16650419</v>
          </cell>
          <cell r="G555" t="e">
            <v>#N/A</v>
          </cell>
        </row>
        <row r="556">
          <cell r="A556" t="str">
            <v>Televisor LG RP20CB20A</v>
          </cell>
          <cell r="B556" t="str">
            <v>MEEO</v>
          </cell>
          <cell r="C556">
            <v>584350</v>
          </cell>
          <cell r="D556">
            <v>556799</v>
          </cell>
          <cell r="E556" t="str">
            <v>CAHU</v>
          </cell>
          <cell r="F556">
            <v>16650420</v>
          </cell>
          <cell r="G556" t="e">
            <v>#N/A</v>
          </cell>
        </row>
        <row r="557">
          <cell r="A557" t="str">
            <v>Televisor LG RPROCB20A</v>
          </cell>
          <cell r="B557" t="str">
            <v>MEEO</v>
          </cell>
          <cell r="C557">
            <v>584350</v>
          </cell>
          <cell r="D557">
            <v>571449</v>
          </cell>
          <cell r="E557" t="str">
            <v>CAGE</v>
          </cell>
          <cell r="F557">
            <v>16650421</v>
          </cell>
          <cell r="G557" t="e">
            <v>#N/A</v>
          </cell>
        </row>
        <row r="558">
          <cell r="A558" t="str">
            <v>Televisor LG RPROCB20A</v>
          </cell>
          <cell r="B558" t="str">
            <v>MEEO</v>
          </cell>
          <cell r="C558">
            <v>584350</v>
          </cell>
          <cell r="D558">
            <v>571449</v>
          </cell>
          <cell r="E558" t="str">
            <v>CAGE</v>
          </cell>
          <cell r="F558">
            <v>16650422</v>
          </cell>
          <cell r="G558" t="e">
            <v>#N/A</v>
          </cell>
        </row>
        <row r="559">
          <cell r="A559" t="str">
            <v>Puesto de Trabajo Interventor</v>
          </cell>
          <cell r="B559" t="str">
            <v>MEEO</v>
          </cell>
          <cell r="C559">
            <v>1711000</v>
          </cell>
          <cell r="D559">
            <v>1687531</v>
          </cell>
          <cell r="E559" t="str">
            <v>ME7AL</v>
          </cell>
          <cell r="F559">
            <v>16650423</v>
          </cell>
          <cell r="G559" t="e">
            <v>#N/A</v>
          </cell>
        </row>
        <row r="560">
          <cell r="A560" t="str">
            <v>Cama Ref: Sandy de 1.40</v>
          </cell>
          <cell r="B560" t="str">
            <v>MEEO</v>
          </cell>
          <cell r="C560">
            <v>783752</v>
          </cell>
          <cell r="D560">
            <v>778063</v>
          </cell>
          <cell r="E560" t="str">
            <v>CAGE</v>
          </cell>
          <cell r="F560">
            <v>16650424</v>
          </cell>
          <cell r="G560" t="e">
            <v>#N/A</v>
          </cell>
        </row>
        <row r="561">
          <cell r="A561" t="str">
            <v>Cama Ref: Sandy de 1.40</v>
          </cell>
          <cell r="B561" t="str">
            <v>MEEO</v>
          </cell>
          <cell r="C561">
            <v>195938</v>
          </cell>
          <cell r="D561">
            <v>194516</v>
          </cell>
          <cell r="E561" t="str">
            <v>CAGE</v>
          </cell>
          <cell r="F561">
            <v>16650425</v>
          </cell>
          <cell r="G561" t="e">
            <v>#N/A</v>
          </cell>
        </row>
        <row r="562">
          <cell r="A562" t="str">
            <v>Peinador Coqueto con Espejo</v>
          </cell>
          <cell r="B562" t="str">
            <v>MEEO</v>
          </cell>
          <cell r="C562">
            <v>533275</v>
          </cell>
          <cell r="D562">
            <v>529404</v>
          </cell>
          <cell r="E562" t="str">
            <v>CAGE</v>
          </cell>
          <cell r="F562">
            <v>16650426</v>
          </cell>
          <cell r="G562" t="e">
            <v>#N/A</v>
          </cell>
        </row>
        <row r="563">
          <cell r="A563" t="str">
            <v>Peinador Coqueto con Espejo</v>
          </cell>
          <cell r="B563" t="str">
            <v>MEEO</v>
          </cell>
          <cell r="C563">
            <v>133319</v>
          </cell>
          <cell r="D563">
            <v>132351</v>
          </cell>
          <cell r="E563" t="str">
            <v>CAGE</v>
          </cell>
          <cell r="F563">
            <v>16650427</v>
          </cell>
          <cell r="G563" t="e">
            <v>#N/A</v>
          </cell>
        </row>
        <row r="564">
          <cell r="A564" t="str">
            <v>Butaco Veronica</v>
          </cell>
          <cell r="B564" t="str">
            <v>MEEO</v>
          </cell>
          <cell r="C564">
            <v>120211</v>
          </cell>
          <cell r="D564">
            <v>119339</v>
          </cell>
          <cell r="E564" t="str">
            <v>CAGE</v>
          </cell>
          <cell r="F564">
            <v>16650428</v>
          </cell>
          <cell r="G564" t="e">
            <v>#N/A</v>
          </cell>
        </row>
        <row r="565">
          <cell r="A565" t="str">
            <v>Butaco Veronica</v>
          </cell>
          <cell r="B565" t="str">
            <v>MEEO</v>
          </cell>
          <cell r="C565">
            <v>30053</v>
          </cell>
          <cell r="D565">
            <v>29835</v>
          </cell>
          <cell r="E565" t="str">
            <v>CAGE</v>
          </cell>
          <cell r="F565">
            <v>16650429</v>
          </cell>
          <cell r="G565" t="e">
            <v>#N/A</v>
          </cell>
        </row>
        <row r="566">
          <cell r="A566" t="str">
            <v>Nochero Ref: 006</v>
          </cell>
          <cell r="B566" t="str">
            <v>MEEO</v>
          </cell>
          <cell r="C566">
            <v>221505</v>
          </cell>
          <cell r="D566">
            <v>219897</v>
          </cell>
          <cell r="E566" t="str">
            <v>CAGE</v>
          </cell>
          <cell r="F566">
            <v>16650430</v>
          </cell>
          <cell r="G566" t="e">
            <v>#N/A</v>
          </cell>
        </row>
        <row r="567">
          <cell r="A567" t="str">
            <v>Nochero Ref: 006</v>
          </cell>
          <cell r="B567" t="str">
            <v>MEEO</v>
          </cell>
          <cell r="C567">
            <v>55376</v>
          </cell>
          <cell r="D567">
            <v>54974</v>
          </cell>
          <cell r="E567" t="str">
            <v>CAGE</v>
          </cell>
          <cell r="F567">
            <v>16650431</v>
          </cell>
          <cell r="G567" t="e">
            <v>#N/A</v>
          </cell>
        </row>
        <row r="568">
          <cell r="A568" t="str">
            <v>Nochero Ref: 006</v>
          </cell>
          <cell r="B568" t="str">
            <v>MEEO</v>
          </cell>
          <cell r="C568">
            <v>221505</v>
          </cell>
          <cell r="D568">
            <v>219897</v>
          </cell>
          <cell r="E568" t="str">
            <v>CAGE</v>
          </cell>
          <cell r="F568">
            <v>16650432</v>
          </cell>
          <cell r="G568" t="e">
            <v>#N/A</v>
          </cell>
        </row>
        <row r="569">
          <cell r="A569" t="str">
            <v>Nochero Ref: 006</v>
          </cell>
          <cell r="B569" t="str">
            <v>MEEO</v>
          </cell>
          <cell r="C569">
            <v>55376</v>
          </cell>
          <cell r="D569">
            <v>54974</v>
          </cell>
          <cell r="E569" t="str">
            <v>CAGE</v>
          </cell>
          <cell r="F569">
            <v>16650433</v>
          </cell>
          <cell r="G569" t="e">
            <v>#N/A</v>
          </cell>
        </row>
        <row r="570">
          <cell r="A570" t="str">
            <v>Colchon Orto. Aurora de 1.40</v>
          </cell>
          <cell r="B570" t="str">
            <v>MEEO</v>
          </cell>
          <cell r="C570">
            <v>648623</v>
          </cell>
          <cell r="D570">
            <v>643915</v>
          </cell>
          <cell r="E570" t="str">
            <v>CAGE</v>
          </cell>
          <cell r="F570">
            <v>16650434</v>
          </cell>
          <cell r="G570" t="e">
            <v>#N/A</v>
          </cell>
        </row>
        <row r="571">
          <cell r="A571" t="str">
            <v>Colchon Orto. Aurora de 1.40</v>
          </cell>
          <cell r="B571" t="str">
            <v>MEEO</v>
          </cell>
          <cell r="C571">
            <v>162156</v>
          </cell>
          <cell r="D571">
            <v>160979</v>
          </cell>
          <cell r="E571" t="str">
            <v>CAGE</v>
          </cell>
          <cell r="F571">
            <v>16650435</v>
          </cell>
          <cell r="G571" t="e">
            <v>#N/A</v>
          </cell>
        </row>
        <row r="572">
          <cell r="A572" t="str">
            <v>División piso techo, perfil al</v>
          </cell>
          <cell r="B572" t="str">
            <v>MEEO</v>
          </cell>
          <cell r="C572">
            <v>8029056</v>
          </cell>
          <cell r="D572">
            <v>7970781</v>
          </cell>
          <cell r="E572" t="str">
            <v>ME7AC</v>
          </cell>
          <cell r="F572">
            <v>16650436</v>
          </cell>
          <cell r="G572" t="e">
            <v>#N/A</v>
          </cell>
        </row>
        <row r="573">
          <cell r="A573" t="str">
            <v>División piso techo, perfil al</v>
          </cell>
          <cell r="B573" t="str">
            <v>MEEO</v>
          </cell>
          <cell r="C573">
            <v>2007264</v>
          </cell>
          <cell r="D573">
            <v>1992695</v>
          </cell>
          <cell r="E573" t="str">
            <v>ME7AL</v>
          </cell>
          <cell r="F573">
            <v>16650437</v>
          </cell>
          <cell r="G573" t="e">
            <v>#N/A</v>
          </cell>
        </row>
        <row r="574">
          <cell r="A574" t="str">
            <v>Proliant ML 370 G3</v>
          </cell>
          <cell r="B574" t="str">
            <v>ECC</v>
          </cell>
          <cell r="C574">
            <v>9821262</v>
          </cell>
          <cell r="D574">
            <v>6305231</v>
          </cell>
          <cell r="E574" t="str">
            <v>ECM5</v>
          </cell>
          <cell r="F574">
            <v>16700002</v>
          </cell>
          <cell r="G574" t="str">
            <v>Proliant ML 370 G3</v>
          </cell>
        </row>
        <row r="575">
          <cell r="A575" t="str">
            <v>2048MB Advanced Ecc</v>
          </cell>
          <cell r="B575" t="str">
            <v>ECC</v>
          </cell>
          <cell r="C575">
            <v>5778800</v>
          </cell>
          <cell r="D575">
            <v>3709979</v>
          </cell>
          <cell r="E575" t="str">
            <v>ECM5</v>
          </cell>
          <cell r="F575">
            <v>16700003</v>
          </cell>
          <cell r="G575" t="str">
            <v>2048MB Advanced Ecc</v>
          </cell>
        </row>
        <row r="576">
          <cell r="A576" t="str">
            <v>2048MB Advanced Ecc</v>
          </cell>
          <cell r="B576" t="str">
            <v>ECC</v>
          </cell>
          <cell r="C576">
            <v>5778800</v>
          </cell>
          <cell r="D576">
            <v>3709979</v>
          </cell>
          <cell r="E576" t="str">
            <v>ECM5</v>
          </cell>
          <cell r="F576">
            <v>16700004</v>
          </cell>
          <cell r="G576" t="str">
            <v>2048MB Advanced Ecc</v>
          </cell>
        </row>
        <row r="577">
          <cell r="A577" t="str">
            <v>Disco Duro de 73 GB para servidor compaq proliant  ML570</v>
          </cell>
          <cell r="B577" t="str">
            <v>ECC</v>
          </cell>
          <cell r="C577">
            <v>2016174</v>
          </cell>
          <cell r="D577">
            <v>1294377</v>
          </cell>
          <cell r="E577" t="str">
            <v>ECM5</v>
          </cell>
          <cell r="F577">
            <v>16700005</v>
          </cell>
          <cell r="G577" t="str">
            <v>Disco Duro de 73 GB para servidor compaq proliant  ML570</v>
          </cell>
        </row>
        <row r="578">
          <cell r="A578" t="str">
            <v>Disco Duro de 73 GB para servidor compaq proliant  ML570</v>
          </cell>
          <cell r="B578" t="str">
            <v>ECC</v>
          </cell>
          <cell r="C578">
            <v>2016174</v>
          </cell>
          <cell r="D578">
            <v>1294377</v>
          </cell>
          <cell r="E578" t="str">
            <v>ECM5</v>
          </cell>
          <cell r="F578">
            <v>16700006</v>
          </cell>
          <cell r="G578" t="str">
            <v>Disco Duro de 73 GB para servidor compaq proliant  ML570</v>
          </cell>
        </row>
        <row r="579">
          <cell r="A579" t="str">
            <v>Disco Duro de 73 GB para servidor compaq proliant  ML570</v>
          </cell>
          <cell r="B579" t="str">
            <v>ECC</v>
          </cell>
          <cell r="C579">
            <v>2016174</v>
          </cell>
          <cell r="D579">
            <v>2045266</v>
          </cell>
          <cell r="E579" t="str">
            <v>ECM5</v>
          </cell>
          <cell r="F579">
            <v>16700007</v>
          </cell>
          <cell r="G579" t="str">
            <v>Disco Duro de 73 GB para servidor compaq proliant  ML570</v>
          </cell>
        </row>
        <row r="580">
          <cell r="A580" t="str">
            <v>64 Bit PCI Smart Array 532 Controller</v>
          </cell>
          <cell r="B580" t="str">
            <v>ECC</v>
          </cell>
          <cell r="C580">
            <v>2627794</v>
          </cell>
          <cell r="D580">
            <v>1687036</v>
          </cell>
          <cell r="E580" t="str">
            <v>ECM5</v>
          </cell>
          <cell r="F580">
            <v>16700008</v>
          </cell>
          <cell r="G580" t="str">
            <v>64 Bit PCI Smart Array 532 Controller</v>
          </cell>
        </row>
        <row r="581">
          <cell r="A581" t="str">
            <v>Compaq S 5500 15" Monitor</v>
          </cell>
          <cell r="B581" t="str">
            <v>ECC</v>
          </cell>
          <cell r="C581">
            <v>519215</v>
          </cell>
          <cell r="D581">
            <v>333327</v>
          </cell>
          <cell r="E581" t="str">
            <v>ECM5</v>
          </cell>
          <cell r="F581">
            <v>16700009</v>
          </cell>
          <cell r="G581" t="str">
            <v>Compaq S 5500 15" Monitor</v>
          </cell>
        </row>
        <row r="582">
          <cell r="A582" t="str">
            <v>Intel Xeon 2.4 GHZ-512 KB-Procesador Option</v>
          </cell>
          <cell r="B582" t="str">
            <v>ECC</v>
          </cell>
          <cell r="C582">
            <v>2354902</v>
          </cell>
          <cell r="D582">
            <v>1511851</v>
          </cell>
          <cell r="E582" t="str">
            <v>ECM5</v>
          </cell>
          <cell r="F582">
            <v>16700010</v>
          </cell>
          <cell r="G582" t="str">
            <v>Intel Xeon 2.4 GHZ-512 KB-Procesador Option</v>
          </cell>
        </row>
        <row r="583">
          <cell r="A583" t="str">
            <v>CPU  IBM</v>
          </cell>
          <cell r="B583" t="str">
            <v>ECC</v>
          </cell>
          <cell r="C583">
            <v>1500000</v>
          </cell>
          <cell r="D583">
            <v>1009493</v>
          </cell>
          <cell r="E583" t="str">
            <v>ECM5</v>
          </cell>
          <cell r="F583">
            <v>16700011</v>
          </cell>
          <cell r="G583" t="str">
            <v>CPU  IBM</v>
          </cell>
        </row>
        <row r="584">
          <cell r="A584" t="str">
            <v>CPU  IBM</v>
          </cell>
          <cell r="B584" t="str">
            <v>ECC</v>
          </cell>
          <cell r="C584">
            <v>1500000</v>
          </cell>
          <cell r="D584">
            <v>1009493</v>
          </cell>
          <cell r="E584" t="str">
            <v>ECM5</v>
          </cell>
          <cell r="F584">
            <v>16700012</v>
          </cell>
          <cell r="G584" t="str">
            <v>CPU  IBM</v>
          </cell>
        </row>
        <row r="585">
          <cell r="A585" t="str">
            <v>CPU  IBM</v>
          </cell>
          <cell r="B585" t="str">
            <v>ECC</v>
          </cell>
          <cell r="C585">
            <v>1500000</v>
          </cell>
          <cell r="D585">
            <v>1009493</v>
          </cell>
          <cell r="E585" t="str">
            <v>ECM5</v>
          </cell>
          <cell r="F585">
            <v>16700013</v>
          </cell>
          <cell r="G585" t="str">
            <v>CPU  IBM</v>
          </cell>
        </row>
        <row r="586">
          <cell r="A586" t="str">
            <v>CPU</v>
          </cell>
          <cell r="B586" t="str">
            <v>ECC</v>
          </cell>
          <cell r="C586">
            <v>200000</v>
          </cell>
          <cell r="D586">
            <v>134602</v>
          </cell>
          <cell r="E586" t="str">
            <v>ECM5</v>
          </cell>
          <cell r="F586">
            <v>16700014</v>
          </cell>
          <cell r="G586" t="str">
            <v>CPU</v>
          </cell>
        </row>
        <row r="587">
          <cell r="A587" t="str">
            <v>CPU</v>
          </cell>
          <cell r="B587" t="str">
            <v>ECC</v>
          </cell>
          <cell r="C587">
            <v>200000</v>
          </cell>
          <cell r="D587">
            <v>134602</v>
          </cell>
          <cell r="E587" t="str">
            <v>ECM5</v>
          </cell>
          <cell r="F587">
            <v>16700015</v>
          </cell>
          <cell r="G587" t="str">
            <v>CPU</v>
          </cell>
        </row>
        <row r="588">
          <cell r="A588" t="str">
            <v>CPU</v>
          </cell>
          <cell r="B588" t="str">
            <v>ECC</v>
          </cell>
          <cell r="C588">
            <v>200000</v>
          </cell>
          <cell r="D588">
            <v>134602</v>
          </cell>
          <cell r="E588" t="str">
            <v>ECM5</v>
          </cell>
          <cell r="F588">
            <v>16700016</v>
          </cell>
          <cell r="G588" t="str">
            <v>CPU</v>
          </cell>
        </row>
        <row r="589">
          <cell r="A589" t="str">
            <v>CPU</v>
          </cell>
          <cell r="B589" t="str">
            <v>ECC</v>
          </cell>
          <cell r="C589">
            <v>200000</v>
          </cell>
          <cell r="D589">
            <v>134602</v>
          </cell>
          <cell r="E589" t="str">
            <v>ECM5</v>
          </cell>
          <cell r="F589">
            <v>16700017</v>
          </cell>
          <cell r="G589" t="str">
            <v>CPU</v>
          </cell>
        </row>
        <row r="590">
          <cell r="A590" t="str">
            <v>CPU</v>
          </cell>
          <cell r="B590" t="str">
            <v>ECC</v>
          </cell>
          <cell r="C590">
            <v>1500000</v>
          </cell>
          <cell r="D590">
            <v>1009493</v>
          </cell>
          <cell r="E590" t="str">
            <v>ECM5</v>
          </cell>
          <cell r="F590">
            <v>16700018</v>
          </cell>
          <cell r="G590" t="str">
            <v>CPU</v>
          </cell>
        </row>
        <row r="591">
          <cell r="A591" t="str">
            <v>CPU</v>
          </cell>
          <cell r="B591" t="str">
            <v>ECC</v>
          </cell>
          <cell r="C591">
            <v>1500000</v>
          </cell>
          <cell r="D591">
            <v>1009493</v>
          </cell>
          <cell r="E591" t="str">
            <v>ECM5</v>
          </cell>
          <cell r="F591">
            <v>16700019</v>
          </cell>
          <cell r="G591" t="str">
            <v>CPU</v>
          </cell>
        </row>
        <row r="592">
          <cell r="A592" t="str">
            <v>CPU</v>
          </cell>
          <cell r="B592" t="str">
            <v>ECC</v>
          </cell>
          <cell r="C592">
            <v>1500000</v>
          </cell>
          <cell r="D592">
            <v>1009493</v>
          </cell>
          <cell r="E592" t="str">
            <v>ECM5</v>
          </cell>
          <cell r="F592">
            <v>16700020</v>
          </cell>
          <cell r="G592" t="str">
            <v>CPU</v>
          </cell>
        </row>
        <row r="593">
          <cell r="A593" t="str">
            <v>CPU</v>
          </cell>
          <cell r="B593" t="str">
            <v>ECC</v>
          </cell>
          <cell r="C593">
            <v>1500000</v>
          </cell>
          <cell r="D593">
            <v>1009493</v>
          </cell>
          <cell r="E593" t="str">
            <v>ECM5</v>
          </cell>
          <cell r="F593">
            <v>16700021</v>
          </cell>
          <cell r="G593" t="str">
            <v>CPU</v>
          </cell>
        </row>
        <row r="594">
          <cell r="A594" t="str">
            <v>CPU</v>
          </cell>
          <cell r="B594" t="str">
            <v>ECC</v>
          </cell>
          <cell r="C594">
            <v>1500000</v>
          </cell>
          <cell r="D594">
            <v>1009493</v>
          </cell>
          <cell r="E594" t="str">
            <v>ECM5</v>
          </cell>
          <cell r="F594">
            <v>16700022</v>
          </cell>
          <cell r="G594" t="str">
            <v>CPU</v>
          </cell>
        </row>
        <row r="595">
          <cell r="A595" t="str">
            <v>CPU Compaq Deskpro(DPD)</v>
          </cell>
          <cell r="B595" t="str">
            <v>ECC</v>
          </cell>
          <cell r="C595">
            <v>200000</v>
          </cell>
          <cell r="D595">
            <v>134602</v>
          </cell>
          <cell r="E595" t="str">
            <v>ECM5</v>
          </cell>
          <cell r="F595">
            <v>16700023</v>
          </cell>
          <cell r="G595" t="str">
            <v>CPU Compaq Deskpro(DPD)</v>
          </cell>
        </row>
        <row r="596">
          <cell r="A596" t="str">
            <v>CPU Compaq Deskpro(DPD)</v>
          </cell>
          <cell r="B596" t="str">
            <v>ECC</v>
          </cell>
          <cell r="C596">
            <v>350000</v>
          </cell>
          <cell r="D596">
            <v>235548</v>
          </cell>
          <cell r="E596" t="str">
            <v>ECM5</v>
          </cell>
          <cell r="F596">
            <v>16700024</v>
          </cell>
          <cell r="G596" t="str">
            <v>CPU Compaq Deskpro(DPD)</v>
          </cell>
        </row>
        <row r="597">
          <cell r="A597" t="str">
            <v>CPU Compaq Deskpro(DPD)</v>
          </cell>
          <cell r="B597" t="str">
            <v>ECC</v>
          </cell>
          <cell r="C597">
            <v>150000</v>
          </cell>
          <cell r="D597">
            <v>100952</v>
          </cell>
          <cell r="E597" t="str">
            <v>ECM5</v>
          </cell>
          <cell r="F597">
            <v>16700025</v>
          </cell>
          <cell r="G597" t="str">
            <v>CPU Compaq Deskpro(DPD)</v>
          </cell>
        </row>
        <row r="598">
          <cell r="A598" t="str">
            <v>CPU Hewlet Packard Brio(DPD)</v>
          </cell>
          <cell r="B598" t="str">
            <v>ECC</v>
          </cell>
          <cell r="C598">
            <v>350000</v>
          </cell>
          <cell r="D598">
            <v>235548</v>
          </cell>
          <cell r="E598" t="str">
            <v>ECM5</v>
          </cell>
          <cell r="F598">
            <v>16700026</v>
          </cell>
          <cell r="G598" t="str">
            <v>CPU Hewlet Packard Brio(DPD)</v>
          </cell>
        </row>
        <row r="599">
          <cell r="A599" t="str">
            <v>CPU Hewlet Packard Brio(DPD)</v>
          </cell>
          <cell r="B599" t="str">
            <v>ECC</v>
          </cell>
          <cell r="C599">
            <v>350000</v>
          </cell>
          <cell r="D599">
            <v>235548</v>
          </cell>
          <cell r="E599" t="str">
            <v>ECM5</v>
          </cell>
          <cell r="F599">
            <v>16700027</v>
          </cell>
          <cell r="G599" t="str">
            <v>CPU Hewlet Packard Brio(DPD)</v>
          </cell>
        </row>
        <row r="600">
          <cell r="A600" t="str">
            <v>CPU Hewlet Packard Brio(DPD)</v>
          </cell>
          <cell r="B600" t="str">
            <v>ECC</v>
          </cell>
          <cell r="C600">
            <v>350000</v>
          </cell>
          <cell r="D600">
            <v>235548</v>
          </cell>
          <cell r="E600" t="str">
            <v>ECM5</v>
          </cell>
          <cell r="F600">
            <v>16700028</v>
          </cell>
          <cell r="G600" t="str">
            <v>CPU Hewlet Packard Brio(DPD)</v>
          </cell>
        </row>
        <row r="601">
          <cell r="A601" t="str">
            <v>CPU Hewlet Packard M-500(DPD)</v>
          </cell>
          <cell r="B601" t="str">
            <v>ECC</v>
          </cell>
          <cell r="C601">
            <v>200000</v>
          </cell>
          <cell r="D601">
            <v>134602</v>
          </cell>
          <cell r="E601" t="str">
            <v>ECM5</v>
          </cell>
          <cell r="F601">
            <v>16700029</v>
          </cell>
          <cell r="G601" t="str">
            <v>CPU Hewlet Packard M-500(DPD)</v>
          </cell>
        </row>
        <row r="602">
          <cell r="A602" t="str">
            <v>CPU Hughes Network System</v>
          </cell>
          <cell r="B602" t="str">
            <v>ECC</v>
          </cell>
          <cell r="C602">
            <v>600000</v>
          </cell>
          <cell r="D602">
            <v>403788</v>
          </cell>
          <cell r="E602" t="str">
            <v>ECM5</v>
          </cell>
          <cell r="F602">
            <v>16700030</v>
          </cell>
          <cell r="G602" t="str">
            <v>CPU Hughes Network System</v>
          </cell>
        </row>
        <row r="603">
          <cell r="A603" t="str">
            <v>Impresora Burbuja</v>
          </cell>
          <cell r="B603" t="str">
            <v>ECC</v>
          </cell>
          <cell r="C603">
            <v>100000</v>
          </cell>
          <cell r="D603">
            <v>67307</v>
          </cell>
          <cell r="E603" t="str">
            <v>ECM5</v>
          </cell>
          <cell r="F603">
            <v>16700031</v>
          </cell>
          <cell r="G603" t="str">
            <v>Impresora Burbuja</v>
          </cell>
        </row>
        <row r="604">
          <cell r="A604" t="str">
            <v>Impresora Epson fx-1170(DPD)</v>
          </cell>
          <cell r="B604" t="str">
            <v>ECC</v>
          </cell>
          <cell r="C604">
            <v>150000</v>
          </cell>
          <cell r="D604">
            <v>100952</v>
          </cell>
          <cell r="E604" t="str">
            <v>ECM5</v>
          </cell>
          <cell r="F604">
            <v>16700032</v>
          </cell>
          <cell r="G604" t="str">
            <v>Impresora Epson fx-1170(DPD)</v>
          </cell>
        </row>
        <row r="605">
          <cell r="A605" t="str">
            <v>Impresora Laser</v>
          </cell>
          <cell r="B605" t="str">
            <v>ECC</v>
          </cell>
          <cell r="C605">
            <v>850000</v>
          </cell>
          <cell r="D605">
            <v>572045</v>
          </cell>
          <cell r="E605" t="str">
            <v>ECM5</v>
          </cell>
          <cell r="F605">
            <v>16700033</v>
          </cell>
          <cell r="G605" t="str">
            <v>Impresora Laser</v>
          </cell>
        </row>
        <row r="606">
          <cell r="A606" t="str">
            <v>Impresora Laser</v>
          </cell>
          <cell r="B606" t="str">
            <v>ECC</v>
          </cell>
          <cell r="C606">
            <v>150000</v>
          </cell>
          <cell r="D606">
            <v>100952</v>
          </cell>
          <cell r="E606" t="str">
            <v>ECM5</v>
          </cell>
          <cell r="F606">
            <v>16700034</v>
          </cell>
          <cell r="G606" t="str">
            <v>Impresora Laser</v>
          </cell>
        </row>
        <row r="607">
          <cell r="A607" t="str">
            <v>Impresora Laser 4512</v>
          </cell>
          <cell r="B607" t="str">
            <v>ECC</v>
          </cell>
          <cell r="C607">
            <v>800000</v>
          </cell>
          <cell r="D607">
            <v>538392</v>
          </cell>
          <cell r="E607" t="str">
            <v>ECM5</v>
          </cell>
          <cell r="F607">
            <v>16700035</v>
          </cell>
          <cell r="G607" t="str">
            <v>Impresora Laser 4512</v>
          </cell>
        </row>
        <row r="608">
          <cell r="A608" t="str">
            <v>Impresora Multifuncional</v>
          </cell>
          <cell r="B608" t="str">
            <v>ECC</v>
          </cell>
          <cell r="C608">
            <v>350000</v>
          </cell>
          <cell r="D608">
            <v>235548</v>
          </cell>
          <cell r="E608" t="str">
            <v>ECM5</v>
          </cell>
          <cell r="F608">
            <v>16700036</v>
          </cell>
          <cell r="G608" t="str">
            <v>Impresora Multifuncional</v>
          </cell>
        </row>
        <row r="609">
          <cell r="A609" t="str">
            <v>Impresora Multifuncional</v>
          </cell>
          <cell r="B609" t="str">
            <v>ECC</v>
          </cell>
          <cell r="C609">
            <v>350000</v>
          </cell>
          <cell r="D609">
            <v>235548</v>
          </cell>
          <cell r="E609" t="str">
            <v>ECM5</v>
          </cell>
          <cell r="F609">
            <v>16700037</v>
          </cell>
          <cell r="G609" t="str">
            <v>Impresora Multifuncional</v>
          </cell>
        </row>
        <row r="610">
          <cell r="A610" t="str">
            <v>Impresora Multifuncional</v>
          </cell>
          <cell r="B610" t="str">
            <v>ECC</v>
          </cell>
          <cell r="C610">
            <v>350000</v>
          </cell>
          <cell r="D610">
            <v>235548</v>
          </cell>
          <cell r="E610" t="str">
            <v>ECM5</v>
          </cell>
          <cell r="F610">
            <v>16700038</v>
          </cell>
          <cell r="G610" t="str">
            <v>Impresora Multifuncional</v>
          </cell>
        </row>
        <row r="611">
          <cell r="A611" t="str">
            <v>Impresora-Fotocpiadora Tarjeta de red para  Xerox 4512(DPD)</v>
          </cell>
          <cell r="B611" t="str">
            <v>ECC</v>
          </cell>
          <cell r="C611">
            <v>700000</v>
          </cell>
          <cell r="D611">
            <v>471101</v>
          </cell>
          <cell r="E611" t="str">
            <v>ECM5</v>
          </cell>
          <cell r="F611">
            <v>16700039</v>
          </cell>
          <cell r="G611" t="str">
            <v>Impresora-Fotocpiadora Tarjeta de red para  Xerox 4512(DPD)</v>
          </cell>
        </row>
        <row r="612">
          <cell r="A612" t="str">
            <v>Lector Cheques</v>
          </cell>
          <cell r="B612" t="str">
            <v>ECC</v>
          </cell>
          <cell r="C612">
            <v>30000</v>
          </cell>
          <cell r="D612">
            <v>20185</v>
          </cell>
          <cell r="E612" t="str">
            <v>ECM5</v>
          </cell>
          <cell r="F612">
            <v>16700040</v>
          </cell>
          <cell r="G612" t="str">
            <v>Lector Cheques</v>
          </cell>
        </row>
        <row r="613">
          <cell r="A613" t="str">
            <v>Lector Cheques</v>
          </cell>
          <cell r="B613" t="str">
            <v>ECC</v>
          </cell>
          <cell r="C613">
            <v>30000</v>
          </cell>
          <cell r="D613">
            <v>20185</v>
          </cell>
          <cell r="E613" t="str">
            <v>ECM5</v>
          </cell>
          <cell r="F613">
            <v>16700041</v>
          </cell>
          <cell r="G613" t="str">
            <v>Lector Cheques</v>
          </cell>
        </row>
        <row r="614">
          <cell r="A614" t="str">
            <v>Lector Cheques</v>
          </cell>
          <cell r="B614" t="str">
            <v>ECC</v>
          </cell>
          <cell r="C614">
            <v>30000</v>
          </cell>
          <cell r="D614">
            <v>20185</v>
          </cell>
          <cell r="E614" t="str">
            <v>ECM5</v>
          </cell>
          <cell r="F614">
            <v>16700042</v>
          </cell>
          <cell r="G614" t="str">
            <v>Lector Cheques</v>
          </cell>
        </row>
        <row r="615">
          <cell r="A615" t="str">
            <v>Lector Cheques</v>
          </cell>
          <cell r="B615" t="str">
            <v>ECC</v>
          </cell>
          <cell r="C615">
            <v>30000</v>
          </cell>
          <cell r="D615">
            <v>20185</v>
          </cell>
          <cell r="E615" t="str">
            <v>ECM5</v>
          </cell>
          <cell r="F615">
            <v>16700043</v>
          </cell>
          <cell r="G615" t="str">
            <v>Lector Cheques</v>
          </cell>
        </row>
        <row r="616">
          <cell r="A616" t="str">
            <v>Lector Cheques</v>
          </cell>
          <cell r="B616" t="str">
            <v>ECC</v>
          </cell>
          <cell r="C616">
            <v>30000</v>
          </cell>
          <cell r="D616">
            <v>20185</v>
          </cell>
          <cell r="E616" t="str">
            <v>ECM5</v>
          </cell>
          <cell r="F616">
            <v>16700044</v>
          </cell>
          <cell r="G616" t="str">
            <v>Lector Cheques</v>
          </cell>
        </row>
        <row r="617">
          <cell r="A617" t="str">
            <v>Lector Cheques</v>
          </cell>
          <cell r="B617" t="str">
            <v>ECC</v>
          </cell>
          <cell r="C617">
            <v>30000</v>
          </cell>
          <cell r="D617">
            <v>20185</v>
          </cell>
          <cell r="E617" t="str">
            <v>ECM5</v>
          </cell>
          <cell r="F617">
            <v>16700045</v>
          </cell>
          <cell r="G617" t="str">
            <v>Lector Cheques</v>
          </cell>
        </row>
        <row r="618">
          <cell r="A618" t="str">
            <v>Lector Cheques</v>
          </cell>
          <cell r="B618" t="str">
            <v>ECC</v>
          </cell>
          <cell r="C618">
            <v>30000</v>
          </cell>
          <cell r="D618">
            <v>20185</v>
          </cell>
          <cell r="E618" t="str">
            <v>ECM5</v>
          </cell>
          <cell r="F618">
            <v>16700046</v>
          </cell>
          <cell r="G618" t="str">
            <v>Lector Cheques</v>
          </cell>
        </row>
        <row r="619">
          <cell r="A619" t="str">
            <v>Lector Cheques</v>
          </cell>
          <cell r="B619" t="str">
            <v>ECC</v>
          </cell>
          <cell r="C619">
            <v>30000</v>
          </cell>
          <cell r="D619">
            <v>20185</v>
          </cell>
          <cell r="E619" t="str">
            <v>ECM5</v>
          </cell>
          <cell r="F619">
            <v>16700047</v>
          </cell>
          <cell r="G619" t="str">
            <v>Lector Cheques</v>
          </cell>
        </row>
        <row r="620">
          <cell r="A620" t="str">
            <v>Lector Cheques</v>
          </cell>
          <cell r="B620" t="str">
            <v>ECC</v>
          </cell>
          <cell r="C620">
            <v>30000</v>
          </cell>
          <cell r="D620">
            <v>20185</v>
          </cell>
          <cell r="E620" t="str">
            <v>ECM5</v>
          </cell>
          <cell r="F620">
            <v>16700048</v>
          </cell>
          <cell r="G620" t="str">
            <v>Lector Cheques</v>
          </cell>
        </row>
        <row r="621">
          <cell r="A621" t="str">
            <v>Lector Cheques</v>
          </cell>
          <cell r="B621" t="str">
            <v>ECC</v>
          </cell>
          <cell r="C621">
            <v>30000</v>
          </cell>
          <cell r="D621">
            <v>20185</v>
          </cell>
          <cell r="E621" t="str">
            <v>ECM5</v>
          </cell>
          <cell r="F621">
            <v>16700049</v>
          </cell>
          <cell r="G621" t="str">
            <v>Lector Cheques</v>
          </cell>
        </row>
        <row r="622">
          <cell r="A622" t="str">
            <v>Lector Cheques</v>
          </cell>
          <cell r="B622" t="str">
            <v>ECC</v>
          </cell>
          <cell r="C622">
            <v>30000</v>
          </cell>
          <cell r="D622">
            <v>20185</v>
          </cell>
          <cell r="E622" t="str">
            <v>ECM5</v>
          </cell>
          <cell r="F622">
            <v>16700050</v>
          </cell>
          <cell r="G622" t="str">
            <v>Lector Cheques</v>
          </cell>
        </row>
        <row r="623">
          <cell r="A623" t="str">
            <v>Lector Cheques</v>
          </cell>
          <cell r="B623" t="str">
            <v>ECC</v>
          </cell>
          <cell r="C623">
            <v>30000</v>
          </cell>
          <cell r="D623">
            <v>20185</v>
          </cell>
          <cell r="E623" t="str">
            <v>ECM5</v>
          </cell>
          <cell r="F623">
            <v>16700051</v>
          </cell>
          <cell r="G623" t="str">
            <v>Lector Cheques</v>
          </cell>
        </row>
        <row r="624">
          <cell r="A624" t="str">
            <v>Lector Cheques</v>
          </cell>
          <cell r="B624" t="str">
            <v>ECC</v>
          </cell>
          <cell r="C624">
            <v>30000</v>
          </cell>
          <cell r="D624">
            <v>20185</v>
          </cell>
          <cell r="E624" t="str">
            <v>ECM5</v>
          </cell>
          <cell r="F624">
            <v>16700052</v>
          </cell>
          <cell r="G624" t="str">
            <v>Lector Cheques</v>
          </cell>
        </row>
        <row r="625">
          <cell r="A625" t="str">
            <v>Lector Barras</v>
          </cell>
          <cell r="B625" t="str">
            <v>ECC</v>
          </cell>
          <cell r="C625">
            <v>30000</v>
          </cell>
          <cell r="D625">
            <v>20185</v>
          </cell>
          <cell r="E625" t="str">
            <v>ECM5</v>
          </cell>
          <cell r="F625">
            <v>16700053</v>
          </cell>
          <cell r="G625" t="str">
            <v>Lector Barras</v>
          </cell>
        </row>
        <row r="626">
          <cell r="A626" t="str">
            <v>Lector Barras</v>
          </cell>
          <cell r="B626" t="str">
            <v>ECC</v>
          </cell>
          <cell r="C626">
            <v>30000</v>
          </cell>
          <cell r="D626">
            <v>20185</v>
          </cell>
          <cell r="E626" t="str">
            <v>ECM5</v>
          </cell>
          <cell r="F626">
            <v>16700054</v>
          </cell>
          <cell r="G626" t="str">
            <v>Lector Barras</v>
          </cell>
        </row>
        <row r="627">
          <cell r="A627" t="str">
            <v>Lector Barras</v>
          </cell>
          <cell r="B627" t="str">
            <v>ECC</v>
          </cell>
          <cell r="C627">
            <v>30000</v>
          </cell>
          <cell r="D627">
            <v>20185</v>
          </cell>
          <cell r="E627" t="str">
            <v>ECM5</v>
          </cell>
          <cell r="F627">
            <v>16700055</v>
          </cell>
          <cell r="G627" t="str">
            <v>Lector Barras</v>
          </cell>
        </row>
        <row r="628">
          <cell r="A628" t="str">
            <v>Lector Barras</v>
          </cell>
          <cell r="B628" t="str">
            <v>ECC</v>
          </cell>
          <cell r="C628">
            <v>30000</v>
          </cell>
          <cell r="D628">
            <v>20185</v>
          </cell>
          <cell r="E628" t="str">
            <v>ECM5</v>
          </cell>
          <cell r="F628">
            <v>16700056</v>
          </cell>
          <cell r="G628" t="str">
            <v>Lector Barras</v>
          </cell>
        </row>
        <row r="629">
          <cell r="A629" t="str">
            <v>Lector Barras</v>
          </cell>
          <cell r="B629" t="str">
            <v>ECC</v>
          </cell>
          <cell r="C629">
            <v>30000</v>
          </cell>
          <cell r="D629">
            <v>20185</v>
          </cell>
          <cell r="E629" t="str">
            <v>ECM5</v>
          </cell>
          <cell r="F629">
            <v>16700057</v>
          </cell>
          <cell r="G629" t="str">
            <v>Lector Barras</v>
          </cell>
        </row>
        <row r="630">
          <cell r="A630" t="str">
            <v>Microfilmadora Desktop 3(DPD)</v>
          </cell>
          <cell r="B630" t="str">
            <v>ECC</v>
          </cell>
          <cell r="C630">
            <v>1500000</v>
          </cell>
          <cell r="D630">
            <v>1009493</v>
          </cell>
          <cell r="E630" t="str">
            <v>ECM5</v>
          </cell>
          <cell r="F630">
            <v>16700058</v>
          </cell>
          <cell r="G630" t="str">
            <v>Microfilmadora Desktop 3(DPD)</v>
          </cell>
        </row>
        <row r="631">
          <cell r="A631" t="str">
            <v>Modem</v>
          </cell>
          <cell r="B631" t="str">
            <v>ECC</v>
          </cell>
          <cell r="C631">
            <v>100000</v>
          </cell>
          <cell r="D631">
            <v>67307</v>
          </cell>
          <cell r="E631" t="str">
            <v>ECM5</v>
          </cell>
          <cell r="F631">
            <v>16700059</v>
          </cell>
          <cell r="G631" t="str">
            <v>Modem</v>
          </cell>
        </row>
        <row r="632">
          <cell r="A632" t="str">
            <v>Monitor</v>
          </cell>
          <cell r="B632" t="str">
            <v>ECC</v>
          </cell>
          <cell r="C632">
            <v>150000</v>
          </cell>
          <cell r="D632">
            <v>100952</v>
          </cell>
          <cell r="E632" t="str">
            <v>ECM5</v>
          </cell>
          <cell r="F632">
            <v>16700060</v>
          </cell>
          <cell r="G632" t="str">
            <v>Monitor</v>
          </cell>
        </row>
        <row r="633">
          <cell r="A633" t="str">
            <v>Monitor</v>
          </cell>
          <cell r="B633" t="str">
            <v>ECC</v>
          </cell>
          <cell r="C633">
            <v>150000</v>
          </cell>
          <cell r="D633">
            <v>100952</v>
          </cell>
          <cell r="E633" t="str">
            <v>ECM5</v>
          </cell>
          <cell r="F633">
            <v>16700061</v>
          </cell>
          <cell r="G633" t="str">
            <v>Monitor</v>
          </cell>
        </row>
        <row r="634">
          <cell r="A634" t="str">
            <v>Monitor</v>
          </cell>
          <cell r="B634" t="str">
            <v>ECC</v>
          </cell>
          <cell r="C634">
            <v>150000</v>
          </cell>
          <cell r="D634">
            <v>100952</v>
          </cell>
          <cell r="E634" t="str">
            <v>ECM5</v>
          </cell>
          <cell r="F634">
            <v>16700062</v>
          </cell>
          <cell r="G634" t="str">
            <v>Monitor</v>
          </cell>
        </row>
        <row r="635">
          <cell r="A635" t="str">
            <v>Monitor</v>
          </cell>
          <cell r="B635" t="str">
            <v>ECC</v>
          </cell>
          <cell r="C635">
            <v>150000</v>
          </cell>
          <cell r="D635">
            <v>100952</v>
          </cell>
          <cell r="E635" t="str">
            <v>ECM5</v>
          </cell>
          <cell r="F635">
            <v>16700063</v>
          </cell>
          <cell r="G635" t="str">
            <v>Monitor</v>
          </cell>
        </row>
        <row r="636">
          <cell r="A636" t="str">
            <v>Monitor</v>
          </cell>
          <cell r="B636" t="str">
            <v>ECC</v>
          </cell>
          <cell r="C636">
            <v>150000</v>
          </cell>
          <cell r="D636">
            <v>100952</v>
          </cell>
          <cell r="E636" t="str">
            <v>ECM5</v>
          </cell>
          <cell r="F636">
            <v>16700064</v>
          </cell>
          <cell r="G636" t="str">
            <v>Monitor</v>
          </cell>
        </row>
        <row r="637">
          <cell r="A637" t="str">
            <v>Monitor</v>
          </cell>
          <cell r="B637" t="str">
            <v>ECC</v>
          </cell>
          <cell r="C637">
            <v>200000</v>
          </cell>
          <cell r="D637">
            <v>134602</v>
          </cell>
          <cell r="E637" t="str">
            <v>ECM5</v>
          </cell>
          <cell r="F637">
            <v>16700065</v>
          </cell>
          <cell r="G637" t="str">
            <v>Monitor</v>
          </cell>
        </row>
        <row r="638">
          <cell r="A638" t="str">
            <v>Monitor</v>
          </cell>
          <cell r="B638" t="str">
            <v>ECC</v>
          </cell>
          <cell r="C638">
            <v>200000</v>
          </cell>
          <cell r="D638">
            <v>134602</v>
          </cell>
          <cell r="E638" t="str">
            <v>ECM5</v>
          </cell>
          <cell r="F638">
            <v>16700066</v>
          </cell>
          <cell r="G638" t="str">
            <v>Monitor</v>
          </cell>
        </row>
        <row r="639">
          <cell r="A639" t="str">
            <v>Monitor</v>
          </cell>
          <cell r="B639" t="str">
            <v>ECC</v>
          </cell>
          <cell r="C639">
            <v>200000</v>
          </cell>
          <cell r="D639">
            <v>134602</v>
          </cell>
          <cell r="E639" t="str">
            <v>ECM5</v>
          </cell>
          <cell r="F639">
            <v>16700067</v>
          </cell>
          <cell r="G639" t="str">
            <v>Monitor</v>
          </cell>
        </row>
        <row r="640">
          <cell r="A640" t="str">
            <v>Monitor</v>
          </cell>
          <cell r="B640" t="str">
            <v>ECC</v>
          </cell>
          <cell r="C640">
            <v>200000</v>
          </cell>
          <cell r="D640">
            <v>134602</v>
          </cell>
          <cell r="E640" t="str">
            <v>ECM5</v>
          </cell>
          <cell r="F640">
            <v>16700068</v>
          </cell>
          <cell r="G640" t="str">
            <v>Monitor</v>
          </cell>
        </row>
        <row r="641">
          <cell r="A641" t="str">
            <v>Monitor</v>
          </cell>
          <cell r="B641" t="str">
            <v>ECC</v>
          </cell>
          <cell r="C641">
            <v>200000</v>
          </cell>
          <cell r="D641">
            <v>134602</v>
          </cell>
          <cell r="E641" t="str">
            <v>ECM5</v>
          </cell>
          <cell r="F641">
            <v>16700069</v>
          </cell>
          <cell r="G641" t="str">
            <v>Monitor</v>
          </cell>
        </row>
        <row r="642">
          <cell r="A642" t="str">
            <v>Monitor</v>
          </cell>
          <cell r="B642" t="str">
            <v>ECC</v>
          </cell>
          <cell r="C642">
            <v>200000</v>
          </cell>
          <cell r="D642">
            <v>134602</v>
          </cell>
          <cell r="E642" t="str">
            <v>ECM5</v>
          </cell>
          <cell r="F642">
            <v>16700070</v>
          </cell>
          <cell r="G642" t="str">
            <v>Monitor</v>
          </cell>
        </row>
        <row r="643">
          <cell r="A643" t="str">
            <v>Monitor</v>
          </cell>
          <cell r="B643" t="str">
            <v>ECC</v>
          </cell>
          <cell r="C643">
            <v>200000</v>
          </cell>
          <cell r="D643">
            <v>134602</v>
          </cell>
          <cell r="E643" t="str">
            <v>ECM5</v>
          </cell>
          <cell r="F643">
            <v>16700071</v>
          </cell>
          <cell r="G643" t="str">
            <v>Monitor</v>
          </cell>
        </row>
        <row r="644">
          <cell r="A644" t="str">
            <v>Monitor</v>
          </cell>
          <cell r="B644" t="str">
            <v>ECC</v>
          </cell>
          <cell r="C644">
            <v>200000</v>
          </cell>
          <cell r="D644">
            <v>134602</v>
          </cell>
          <cell r="E644" t="str">
            <v>ECM5</v>
          </cell>
          <cell r="F644">
            <v>16700072</v>
          </cell>
          <cell r="G644" t="str">
            <v>Monitor</v>
          </cell>
        </row>
        <row r="645">
          <cell r="A645" t="str">
            <v>Monitor Compaq 140(DPD)</v>
          </cell>
          <cell r="B645" t="str">
            <v>ECC</v>
          </cell>
          <cell r="C645">
            <v>150000</v>
          </cell>
          <cell r="D645">
            <v>100952</v>
          </cell>
          <cell r="E645" t="str">
            <v>ECM5</v>
          </cell>
          <cell r="F645">
            <v>16700073</v>
          </cell>
          <cell r="G645" t="str">
            <v>Monitor Compaq 140(DPD)</v>
          </cell>
        </row>
        <row r="646">
          <cell r="A646" t="str">
            <v>Monitor Compaq 140(DPD)</v>
          </cell>
          <cell r="B646" t="str">
            <v>ECC</v>
          </cell>
          <cell r="C646">
            <v>150000</v>
          </cell>
          <cell r="D646">
            <v>100952</v>
          </cell>
          <cell r="E646" t="str">
            <v>ECM5</v>
          </cell>
          <cell r="F646">
            <v>16700074</v>
          </cell>
          <cell r="G646" t="str">
            <v>Monitor Compaq 140(DPD)</v>
          </cell>
        </row>
        <row r="647">
          <cell r="A647" t="str">
            <v>Monitor Compaq V-50(DPD)</v>
          </cell>
          <cell r="B647" t="str">
            <v>ECC</v>
          </cell>
          <cell r="C647">
            <v>150000</v>
          </cell>
          <cell r="D647">
            <v>100952</v>
          </cell>
          <cell r="E647" t="str">
            <v>ECM5</v>
          </cell>
          <cell r="F647">
            <v>16700075</v>
          </cell>
          <cell r="G647" t="str">
            <v>Monitor Compaq V-50(DPD)</v>
          </cell>
        </row>
        <row r="648">
          <cell r="A648" t="str">
            <v>Monitor Hewlet Packard m-500(DPD)</v>
          </cell>
          <cell r="B648" t="str">
            <v>ECC</v>
          </cell>
          <cell r="C648">
            <v>150000</v>
          </cell>
          <cell r="D648">
            <v>100952</v>
          </cell>
          <cell r="E648" t="str">
            <v>ECM5</v>
          </cell>
          <cell r="F648">
            <v>16700076</v>
          </cell>
          <cell r="G648" t="str">
            <v>Monitor Hewlet Packard m-500(DPD)</v>
          </cell>
        </row>
        <row r="649">
          <cell r="A649" t="str">
            <v>Monitor Hewlet Packard m-500(DPD)</v>
          </cell>
          <cell r="B649" t="str">
            <v>ECC</v>
          </cell>
          <cell r="C649">
            <v>150000</v>
          </cell>
          <cell r="D649">
            <v>100952</v>
          </cell>
          <cell r="E649" t="str">
            <v>ECM5</v>
          </cell>
          <cell r="F649">
            <v>16700077</v>
          </cell>
          <cell r="G649" t="str">
            <v>Monitor Hewlet Packard m-500(DPD)</v>
          </cell>
        </row>
        <row r="650">
          <cell r="A650" t="str">
            <v>Monitor Hewlet Packard m-500(DPD)</v>
          </cell>
          <cell r="B650" t="str">
            <v>ECC</v>
          </cell>
          <cell r="C650">
            <v>150000</v>
          </cell>
          <cell r="D650">
            <v>100952</v>
          </cell>
          <cell r="E650" t="str">
            <v>ECM5</v>
          </cell>
          <cell r="F650">
            <v>16700078</v>
          </cell>
          <cell r="G650" t="str">
            <v>Monitor Hewlet Packard m-500(DPD)</v>
          </cell>
        </row>
        <row r="651">
          <cell r="A651" t="str">
            <v>Monitor Hewlet Packard m-500(DPD)</v>
          </cell>
          <cell r="B651" t="str">
            <v>ECC</v>
          </cell>
          <cell r="C651">
            <v>15000</v>
          </cell>
          <cell r="D651">
            <v>10095</v>
          </cell>
          <cell r="E651" t="str">
            <v>ECM5</v>
          </cell>
          <cell r="F651">
            <v>16700079</v>
          </cell>
          <cell r="G651" t="str">
            <v>Monitor Hewlet Packard m-500(DPD)</v>
          </cell>
        </row>
        <row r="652">
          <cell r="A652" t="str">
            <v>Monitor IBM G-42(DPD)</v>
          </cell>
          <cell r="B652" t="str">
            <v>ECC</v>
          </cell>
          <cell r="C652">
            <v>150000</v>
          </cell>
          <cell r="D652">
            <v>100952</v>
          </cell>
          <cell r="E652" t="str">
            <v>ECM5</v>
          </cell>
          <cell r="F652">
            <v>16700080</v>
          </cell>
          <cell r="G652" t="str">
            <v>Monitor IBM G-42(DPD)</v>
          </cell>
        </row>
        <row r="653">
          <cell r="A653" t="str">
            <v>Pind-Pad</v>
          </cell>
          <cell r="B653" t="str">
            <v>ECC</v>
          </cell>
          <cell r="C653">
            <v>30000</v>
          </cell>
          <cell r="D653">
            <v>20185</v>
          </cell>
          <cell r="E653" t="str">
            <v>ECM5</v>
          </cell>
          <cell r="F653">
            <v>16700081</v>
          </cell>
          <cell r="G653" t="str">
            <v>Pind-Pad</v>
          </cell>
        </row>
        <row r="654">
          <cell r="A654" t="str">
            <v>Pind-Pad</v>
          </cell>
          <cell r="B654" t="str">
            <v>ECC</v>
          </cell>
          <cell r="C654">
            <v>30000</v>
          </cell>
          <cell r="D654">
            <v>20185</v>
          </cell>
          <cell r="E654" t="str">
            <v>ECM5</v>
          </cell>
          <cell r="F654">
            <v>16700082</v>
          </cell>
          <cell r="G654" t="str">
            <v>Pind-Pad</v>
          </cell>
        </row>
        <row r="655">
          <cell r="A655" t="str">
            <v>Pind-Pad</v>
          </cell>
          <cell r="B655" t="str">
            <v>ECC</v>
          </cell>
          <cell r="C655">
            <v>30000</v>
          </cell>
          <cell r="D655">
            <v>20185</v>
          </cell>
          <cell r="E655" t="str">
            <v>ECM5</v>
          </cell>
          <cell r="F655">
            <v>16700083</v>
          </cell>
          <cell r="G655" t="str">
            <v>Pind-Pad</v>
          </cell>
        </row>
        <row r="656">
          <cell r="A656" t="str">
            <v>Pind-Pad</v>
          </cell>
          <cell r="B656" t="str">
            <v>ECC</v>
          </cell>
          <cell r="C656">
            <v>30000</v>
          </cell>
          <cell r="D656">
            <v>20185</v>
          </cell>
          <cell r="E656" t="str">
            <v>ECM5</v>
          </cell>
          <cell r="F656">
            <v>16700084</v>
          </cell>
          <cell r="G656" t="str">
            <v>Pind-Pad</v>
          </cell>
        </row>
        <row r="657">
          <cell r="A657" t="str">
            <v>Pind-Pad</v>
          </cell>
          <cell r="B657" t="str">
            <v>ECC</v>
          </cell>
          <cell r="C657">
            <v>30000</v>
          </cell>
          <cell r="D657">
            <v>20185</v>
          </cell>
          <cell r="E657" t="str">
            <v>ECM5</v>
          </cell>
          <cell r="F657">
            <v>16700085</v>
          </cell>
          <cell r="G657" t="str">
            <v>Pind-Pad</v>
          </cell>
        </row>
        <row r="658">
          <cell r="A658" t="str">
            <v>Pind-Pad</v>
          </cell>
          <cell r="B658" t="str">
            <v>ECC</v>
          </cell>
          <cell r="C658">
            <v>30000</v>
          </cell>
          <cell r="D658">
            <v>20185</v>
          </cell>
          <cell r="E658" t="str">
            <v>ECM5</v>
          </cell>
          <cell r="F658">
            <v>16700086</v>
          </cell>
          <cell r="G658" t="str">
            <v>Pind-Pad</v>
          </cell>
        </row>
        <row r="659">
          <cell r="A659" t="str">
            <v>Servidor</v>
          </cell>
          <cell r="B659" t="str">
            <v>ECC</v>
          </cell>
          <cell r="C659">
            <v>1000000</v>
          </cell>
          <cell r="D659">
            <v>673002</v>
          </cell>
          <cell r="E659" t="str">
            <v>ECM5</v>
          </cell>
          <cell r="F659">
            <v>16700087</v>
          </cell>
          <cell r="G659" t="str">
            <v>Servidor</v>
          </cell>
        </row>
        <row r="660">
          <cell r="A660" t="str">
            <v>Servidor IBM Netfinity-5000 (DPD)</v>
          </cell>
          <cell r="B660" t="str">
            <v>ECC</v>
          </cell>
          <cell r="C660">
            <v>2000000</v>
          </cell>
          <cell r="D660">
            <v>1345987</v>
          </cell>
          <cell r="E660" t="str">
            <v>ECM5</v>
          </cell>
          <cell r="F660">
            <v>16700088</v>
          </cell>
          <cell r="G660" t="str">
            <v>Servidor IBM Netfinity-5000 (DPD)</v>
          </cell>
        </row>
        <row r="661">
          <cell r="A661" t="str">
            <v>UPS</v>
          </cell>
          <cell r="B661" t="str">
            <v>ECC</v>
          </cell>
          <cell r="C661">
            <v>1000000</v>
          </cell>
          <cell r="D661">
            <v>673002</v>
          </cell>
          <cell r="E661" t="str">
            <v>ECM5</v>
          </cell>
          <cell r="F661">
            <v>16700089</v>
          </cell>
          <cell r="G661" t="str">
            <v>UPS</v>
          </cell>
        </row>
        <row r="662">
          <cell r="A662" t="str">
            <v>UPS</v>
          </cell>
          <cell r="B662" t="str">
            <v>ECC</v>
          </cell>
          <cell r="C662">
            <v>1000000</v>
          </cell>
          <cell r="D662">
            <v>673002</v>
          </cell>
          <cell r="E662" t="str">
            <v>ECM5</v>
          </cell>
          <cell r="F662">
            <v>16700090</v>
          </cell>
          <cell r="G662" t="str">
            <v>UPS</v>
          </cell>
        </row>
        <row r="663">
          <cell r="A663" t="str">
            <v>UPS</v>
          </cell>
          <cell r="B663" t="str">
            <v>ECC</v>
          </cell>
          <cell r="C663">
            <v>1000000</v>
          </cell>
          <cell r="D663">
            <v>673002</v>
          </cell>
          <cell r="E663" t="str">
            <v>ECM5</v>
          </cell>
          <cell r="F663">
            <v>16700091</v>
          </cell>
          <cell r="G663" t="str">
            <v>UPS</v>
          </cell>
        </row>
        <row r="664">
          <cell r="A664" t="str">
            <v>UPS</v>
          </cell>
          <cell r="B664" t="str">
            <v>ECC</v>
          </cell>
          <cell r="C664">
            <v>1000000</v>
          </cell>
          <cell r="D664">
            <v>673002</v>
          </cell>
          <cell r="E664" t="str">
            <v>ECM5</v>
          </cell>
          <cell r="F664">
            <v>16700092</v>
          </cell>
          <cell r="G664" t="str">
            <v>UPS</v>
          </cell>
        </row>
        <row r="665">
          <cell r="A665" t="str">
            <v>UPS</v>
          </cell>
          <cell r="B665" t="str">
            <v>ECC</v>
          </cell>
          <cell r="C665">
            <v>1000000</v>
          </cell>
          <cell r="D665">
            <v>673002</v>
          </cell>
          <cell r="E665" t="str">
            <v>ECM5</v>
          </cell>
          <cell r="F665">
            <v>16700093</v>
          </cell>
          <cell r="G665" t="str">
            <v>UPS</v>
          </cell>
        </row>
        <row r="666">
          <cell r="A666" t="str">
            <v>UPS MGE UPS Systeem</v>
          </cell>
          <cell r="B666" t="str">
            <v>ECC</v>
          </cell>
          <cell r="C666">
            <v>800000</v>
          </cell>
          <cell r="D666">
            <v>538392</v>
          </cell>
          <cell r="E666" t="str">
            <v>ECM5</v>
          </cell>
          <cell r="F666">
            <v>16700094</v>
          </cell>
          <cell r="G666" t="str">
            <v>UPS MGE UPS Systeem</v>
          </cell>
        </row>
        <row r="667">
          <cell r="A667" t="str">
            <v>HUB</v>
          </cell>
          <cell r="B667" t="str">
            <v>ECC</v>
          </cell>
          <cell r="C667">
            <v>300000</v>
          </cell>
          <cell r="D667">
            <v>201899</v>
          </cell>
          <cell r="E667" t="str">
            <v>ECM5</v>
          </cell>
          <cell r="F667">
            <v>16700095</v>
          </cell>
          <cell r="G667" t="str">
            <v>HUB</v>
          </cell>
        </row>
        <row r="668">
          <cell r="A668" t="str">
            <v>HUB</v>
          </cell>
          <cell r="B668" t="str">
            <v>ECC</v>
          </cell>
          <cell r="C668">
            <v>300000</v>
          </cell>
          <cell r="D668">
            <v>201899</v>
          </cell>
          <cell r="E668" t="str">
            <v>ECM5</v>
          </cell>
          <cell r="F668">
            <v>16700096</v>
          </cell>
          <cell r="G668" t="str">
            <v>HUB</v>
          </cell>
        </row>
        <row r="669">
          <cell r="A669" t="str">
            <v>Ipaq Pocket PC</v>
          </cell>
          <cell r="B669" t="str">
            <v>ECC</v>
          </cell>
          <cell r="C669">
            <v>1181612</v>
          </cell>
          <cell r="D669">
            <v>732091</v>
          </cell>
          <cell r="E669" t="str">
            <v>ECM5</v>
          </cell>
          <cell r="F669">
            <v>16700097</v>
          </cell>
          <cell r="G669" t="str">
            <v>Ipaq Pocket PC</v>
          </cell>
        </row>
        <row r="670">
          <cell r="A670" t="str">
            <v>Memoria de 64MB para Toshiba Satelite 2540 CDS</v>
          </cell>
          <cell r="B670" t="str">
            <v>ECC</v>
          </cell>
          <cell r="C670">
            <v>136836</v>
          </cell>
          <cell r="D670">
            <v>84781</v>
          </cell>
          <cell r="E670" t="str">
            <v>ECM5</v>
          </cell>
          <cell r="F670">
            <v>16700098</v>
          </cell>
          <cell r="G670" t="str">
            <v>Memoria de 64MB para Toshiba Satelite 2540 CDS</v>
          </cell>
        </row>
        <row r="671">
          <cell r="A671" t="str">
            <v>UPS Tripplite Smart DataCenter 5000 VA (S/N: 00147-50001,00149-50077)</v>
          </cell>
          <cell r="B671" t="str">
            <v>ECC</v>
          </cell>
          <cell r="C671">
            <v>12078723</v>
          </cell>
          <cell r="D671">
            <v>7076583</v>
          </cell>
          <cell r="E671" t="str">
            <v>ECM5</v>
          </cell>
          <cell r="F671">
            <v>16700099</v>
          </cell>
          <cell r="G671" t="str">
            <v>UPS Tripplite Smart DataCenter 5000 VA (S/N: 00147-50001,00149-50077)</v>
          </cell>
        </row>
        <row r="672">
          <cell r="A672" t="str">
            <v>UPS Tripplite Smart DataCenter 5000 VA (S/N: 00147-50001,00149-50077)</v>
          </cell>
          <cell r="B672" t="str">
            <v>ECC</v>
          </cell>
          <cell r="C672">
            <v>12078723</v>
          </cell>
          <cell r="D672">
            <v>7076583</v>
          </cell>
          <cell r="E672" t="str">
            <v>ECM5</v>
          </cell>
          <cell r="F672">
            <v>16700100</v>
          </cell>
          <cell r="G672" t="str">
            <v>UPS Tripplite Smart DataCenter 5000 VA (S/N: 00147-50001,00149-50077)</v>
          </cell>
        </row>
        <row r="673">
          <cell r="A673" t="str">
            <v>Disco duro compaq 4.3GB hot pluggable proliant 1600</v>
          </cell>
          <cell r="B673" t="str">
            <v>ECC</v>
          </cell>
          <cell r="C673">
            <v>497115</v>
          </cell>
          <cell r="D673">
            <v>282244</v>
          </cell>
          <cell r="E673" t="str">
            <v>ECM5</v>
          </cell>
          <cell r="F673">
            <v>16700101</v>
          </cell>
          <cell r="G673" t="str">
            <v>Disco duro compaq 4.3GB hot pluggable proliant 1600</v>
          </cell>
        </row>
        <row r="674">
          <cell r="A674" t="str">
            <v>DIMM memoria 256MB proliant 1600</v>
          </cell>
          <cell r="B674" t="str">
            <v>ECC</v>
          </cell>
          <cell r="C674">
            <v>1077082</v>
          </cell>
          <cell r="D674">
            <v>611554</v>
          </cell>
          <cell r="E674" t="str">
            <v>ECM5</v>
          </cell>
          <cell r="F674">
            <v>16700102</v>
          </cell>
          <cell r="G674" t="str">
            <v>DIMM memoria 256MB proliant 1600</v>
          </cell>
          <cell r="H674">
            <v>1</v>
          </cell>
        </row>
        <row r="675">
          <cell r="A675" t="str">
            <v>Impresora Epson FX  1180 Plus(S/N: ozuy033012)</v>
          </cell>
          <cell r="B675" t="str">
            <v>ECC</v>
          </cell>
          <cell r="C675">
            <v>1767244</v>
          </cell>
          <cell r="D675">
            <v>1015813</v>
          </cell>
          <cell r="E675" t="str">
            <v>ECM5</v>
          </cell>
          <cell r="F675">
            <v>16700103</v>
          </cell>
          <cell r="G675" t="str">
            <v>Impresora Epson FX  1180 Plus(S/N: ozuy033012)</v>
          </cell>
        </row>
        <row r="676">
          <cell r="A676" t="str">
            <v>Teléfono celular  Samsung Azul</v>
          </cell>
          <cell r="B676" t="str">
            <v>ECC</v>
          </cell>
          <cell r="C676">
            <v>226200</v>
          </cell>
          <cell r="D676">
            <v>87460</v>
          </cell>
          <cell r="E676" t="str">
            <v>EDC5</v>
          </cell>
          <cell r="F676">
            <v>16700104</v>
          </cell>
          <cell r="G676" t="str">
            <v>Teléfono celular  Samsung Azul</v>
          </cell>
        </row>
        <row r="677">
          <cell r="A677" t="str">
            <v>Tel celular Nokia1220</v>
          </cell>
          <cell r="B677" t="str">
            <v>ECC</v>
          </cell>
          <cell r="C677">
            <v>89000</v>
          </cell>
          <cell r="D677">
            <v>34410</v>
          </cell>
          <cell r="E677" t="str">
            <v>EDC5</v>
          </cell>
          <cell r="F677">
            <v>16700105</v>
          </cell>
          <cell r="G677" t="str">
            <v>Tel celular Nokia1220</v>
          </cell>
        </row>
        <row r="678">
          <cell r="A678" t="str">
            <v>Telefonos celulares</v>
          </cell>
          <cell r="B678" t="str">
            <v>ECC</v>
          </cell>
          <cell r="C678">
            <v>87000</v>
          </cell>
          <cell r="D678">
            <v>33635</v>
          </cell>
          <cell r="E678" t="str">
            <v>EDC5</v>
          </cell>
          <cell r="F678">
            <v>16700106</v>
          </cell>
          <cell r="G678" t="str">
            <v>Telefonos celulares</v>
          </cell>
        </row>
        <row r="679">
          <cell r="A679" t="str">
            <v>Telefonos celulares</v>
          </cell>
          <cell r="B679" t="str">
            <v>ECC</v>
          </cell>
          <cell r="C679">
            <v>87000</v>
          </cell>
          <cell r="D679">
            <v>33635</v>
          </cell>
          <cell r="E679" t="str">
            <v>EDC5</v>
          </cell>
          <cell r="F679">
            <v>16700107</v>
          </cell>
          <cell r="G679" t="str">
            <v>Telefonos celulares</v>
          </cell>
        </row>
        <row r="680">
          <cell r="A680" t="str">
            <v>Telefonos celulares</v>
          </cell>
          <cell r="B680" t="str">
            <v>ECC</v>
          </cell>
          <cell r="C680">
            <v>87000</v>
          </cell>
          <cell r="D680">
            <v>33635</v>
          </cell>
          <cell r="E680" t="str">
            <v>EDC5</v>
          </cell>
          <cell r="F680">
            <v>16700108</v>
          </cell>
          <cell r="G680" t="str">
            <v>Telefonos celulares</v>
          </cell>
        </row>
        <row r="681">
          <cell r="A681" t="str">
            <v>Telefonos celulares</v>
          </cell>
          <cell r="B681" t="str">
            <v>ECC</v>
          </cell>
          <cell r="C681">
            <v>87000</v>
          </cell>
          <cell r="D681">
            <v>-180887</v>
          </cell>
          <cell r="E681" t="str">
            <v>EDC5</v>
          </cell>
          <cell r="F681">
            <v>16700109</v>
          </cell>
          <cell r="G681" t="str">
            <v>Telefonos celulares</v>
          </cell>
        </row>
        <row r="682">
          <cell r="A682" t="str">
            <v>Telefonos celulares</v>
          </cell>
          <cell r="B682" t="str">
            <v>ECC</v>
          </cell>
          <cell r="C682">
            <v>87000</v>
          </cell>
          <cell r="D682">
            <v>33635</v>
          </cell>
          <cell r="E682" t="str">
            <v>EDC5</v>
          </cell>
          <cell r="F682">
            <v>16700110</v>
          </cell>
          <cell r="G682" t="str">
            <v>Telefonos celulares</v>
          </cell>
        </row>
        <row r="683">
          <cell r="A683" t="str">
            <v>Telefonos celulares</v>
          </cell>
          <cell r="B683" t="str">
            <v>ECC</v>
          </cell>
          <cell r="C683">
            <v>87000</v>
          </cell>
          <cell r="D683">
            <v>33635</v>
          </cell>
          <cell r="E683" t="str">
            <v>EDC5</v>
          </cell>
          <cell r="F683">
            <v>16700111</v>
          </cell>
          <cell r="G683" t="str">
            <v>Telefonos celulares</v>
          </cell>
        </row>
        <row r="684">
          <cell r="A684" t="str">
            <v>Telefonos celulares</v>
          </cell>
          <cell r="B684" t="str">
            <v>ECC</v>
          </cell>
          <cell r="C684">
            <v>87000</v>
          </cell>
          <cell r="D684">
            <v>33635</v>
          </cell>
          <cell r="E684" t="str">
            <v>EDC5</v>
          </cell>
          <cell r="F684">
            <v>16700112</v>
          </cell>
          <cell r="G684" t="str">
            <v>Telefonos celulares</v>
          </cell>
        </row>
        <row r="685">
          <cell r="A685" t="str">
            <v>Telefonos celulares</v>
          </cell>
          <cell r="B685" t="str">
            <v>ECC</v>
          </cell>
          <cell r="C685">
            <v>87000</v>
          </cell>
          <cell r="D685">
            <v>33635</v>
          </cell>
          <cell r="E685" t="str">
            <v>EDC5</v>
          </cell>
          <cell r="F685">
            <v>16700113</v>
          </cell>
          <cell r="G685" t="str">
            <v>Telefonos celulares</v>
          </cell>
        </row>
        <row r="686">
          <cell r="A686" t="str">
            <v>Telefonos celulares</v>
          </cell>
          <cell r="B686" t="str">
            <v>ECC</v>
          </cell>
          <cell r="C686">
            <v>87000</v>
          </cell>
          <cell r="D686">
            <v>33635</v>
          </cell>
          <cell r="E686" t="str">
            <v>EDC5</v>
          </cell>
          <cell r="F686">
            <v>16700114</v>
          </cell>
          <cell r="G686" t="str">
            <v>Telefonos celulares</v>
          </cell>
        </row>
        <row r="687">
          <cell r="A687" t="str">
            <v>Telefonos celulares</v>
          </cell>
          <cell r="B687" t="str">
            <v>ECC</v>
          </cell>
          <cell r="C687">
            <v>87000</v>
          </cell>
          <cell r="D687">
            <v>33635</v>
          </cell>
          <cell r="E687" t="str">
            <v>EDC5</v>
          </cell>
          <cell r="F687">
            <v>16700115</v>
          </cell>
          <cell r="G687" t="str">
            <v>Telefonos celulares</v>
          </cell>
        </row>
        <row r="688">
          <cell r="A688" t="str">
            <v xml:space="preserve">Teléfono  </v>
          </cell>
          <cell r="B688" t="str">
            <v>ECC</v>
          </cell>
          <cell r="C688">
            <v>20000</v>
          </cell>
          <cell r="D688">
            <v>20103</v>
          </cell>
          <cell r="E688" t="str">
            <v>EDC5</v>
          </cell>
          <cell r="F688">
            <v>16700116</v>
          </cell>
          <cell r="G688" t="str">
            <v xml:space="preserve">Teléfono  </v>
          </cell>
        </row>
        <row r="689">
          <cell r="A689" t="str">
            <v xml:space="preserve">Teléfono  </v>
          </cell>
          <cell r="B689" t="str">
            <v>ECC</v>
          </cell>
          <cell r="C689">
            <v>20000</v>
          </cell>
          <cell r="D689">
            <v>20103</v>
          </cell>
          <cell r="E689" t="str">
            <v>EDC5</v>
          </cell>
          <cell r="F689">
            <v>16700117</v>
          </cell>
          <cell r="G689" t="str">
            <v xml:space="preserve">Teléfono  </v>
          </cell>
        </row>
        <row r="690">
          <cell r="A690" t="str">
            <v xml:space="preserve">Teléfono  </v>
          </cell>
          <cell r="B690" t="str">
            <v>ECC</v>
          </cell>
          <cell r="C690">
            <v>20000</v>
          </cell>
          <cell r="D690">
            <v>20103</v>
          </cell>
          <cell r="E690" t="str">
            <v>EDC5</v>
          </cell>
          <cell r="F690">
            <v>16700118</v>
          </cell>
          <cell r="G690" t="str">
            <v xml:space="preserve">Teléfono  </v>
          </cell>
        </row>
        <row r="691">
          <cell r="A691" t="str">
            <v xml:space="preserve">Teléfono  </v>
          </cell>
          <cell r="B691" t="str">
            <v>ECC</v>
          </cell>
          <cell r="C691">
            <v>20000</v>
          </cell>
          <cell r="D691">
            <v>20103</v>
          </cell>
          <cell r="E691" t="str">
            <v>EDC5</v>
          </cell>
          <cell r="F691">
            <v>16700119</v>
          </cell>
          <cell r="G691" t="str">
            <v xml:space="preserve">Teléfono  </v>
          </cell>
        </row>
        <row r="692">
          <cell r="A692" t="str">
            <v xml:space="preserve">Teléfono  </v>
          </cell>
          <cell r="B692" t="str">
            <v>ECC</v>
          </cell>
          <cell r="C692">
            <v>20000</v>
          </cell>
          <cell r="D692">
            <v>20103</v>
          </cell>
          <cell r="E692" t="str">
            <v>EDC5</v>
          </cell>
          <cell r="F692">
            <v>16700120</v>
          </cell>
          <cell r="G692" t="str">
            <v xml:space="preserve">Teléfono  </v>
          </cell>
        </row>
        <row r="693">
          <cell r="A693" t="str">
            <v xml:space="preserve">Teléfono  </v>
          </cell>
          <cell r="B693" t="str">
            <v>ECC</v>
          </cell>
          <cell r="C693">
            <v>20000</v>
          </cell>
          <cell r="D693">
            <v>20103</v>
          </cell>
          <cell r="E693" t="str">
            <v>EDC5</v>
          </cell>
          <cell r="F693">
            <v>16700121</v>
          </cell>
          <cell r="G693" t="str">
            <v xml:space="preserve">Teléfono  </v>
          </cell>
        </row>
        <row r="694">
          <cell r="A694" t="str">
            <v xml:space="preserve">Teléfono  </v>
          </cell>
          <cell r="B694" t="str">
            <v>ECC</v>
          </cell>
          <cell r="C694">
            <v>20000</v>
          </cell>
          <cell r="D694">
            <v>20103</v>
          </cell>
          <cell r="E694" t="str">
            <v>EDC5</v>
          </cell>
          <cell r="F694">
            <v>16700122</v>
          </cell>
          <cell r="G694" t="str">
            <v xml:space="preserve">Teléfono  </v>
          </cell>
        </row>
        <row r="695">
          <cell r="A695" t="str">
            <v xml:space="preserve">Teléfono  </v>
          </cell>
          <cell r="B695" t="str">
            <v>ECC</v>
          </cell>
          <cell r="C695">
            <v>20000</v>
          </cell>
          <cell r="D695">
            <v>20103</v>
          </cell>
          <cell r="E695" t="str">
            <v>EDC5</v>
          </cell>
          <cell r="F695">
            <v>16700123</v>
          </cell>
          <cell r="G695" t="str">
            <v xml:space="preserve">Teléfono  </v>
          </cell>
        </row>
        <row r="696">
          <cell r="A696" t="str">
            <v xml:space="preserve">Teléfono  </v>
          </cell>
          <cell r="B696" t="str">
            <v>ECC</v>
          </cell>
          <cell r="C696">
            <v>20000</v>
          </cell>
          <cell r="D696">
            <v>20103</v>
          </cell>
          <cell r="E696" t="str">
            <v>EDC5</v>
          </cell>
          <cell r="F696">
            <v>16700124</v>
          </cell>
          <cell r="G696" t="str">
            <v xml:space="preserve">Teléfono  </v>
          </cell>
        </row>
        <row r="697">
          <cell r="A697" t="str">
            <v xml:space="preserve">Teléfono  </v>
          </cell>
          <cell r="B697" t="str">
            <v>ECC</v>
          </cell>
          <cell r="C697">
            <v>20000</v>
          </cell>
          <cell r="D697">
            <v>20103</v>
          </cell>
          <cell r="E697" t="str">
            <v>EDC5</v>
          </cell>
          <cell r="F697">
            <v>16700125</v>
          </cell>
          <cell r="G697" t="str">
            <v xml:space="preserve">Teléfono  </v>
          </cell>
        </row>
        <row r="698">
          <cell r="A698" t="str">
            <v xml:space="preserve">Teléfono  </v>
          </cell>
          <cell r="B698" t="str">
            <v>ECC</v>
          </cell>
          <cell r="C698">
            <v>20000</v>
          </cell>
          <cell r="D698">
            <v>20103</v>
          </cell>
          <cell r="E698" t="str">
            <v>EDC5</v>
          </cell>
          <cell r="F698">
            <v>16700126</v>
          </cell>
          <cell r="G698" t="str">
            <v xml:space="preserve">Teléfono  </v>
          </cell>
        </row>
        <row r="699">
          <cell r="A699" t="str">
            <v xml:space="preserve">Teléfono  </v>
          </cell>
          <cell r="B699" t="str">
            <v>ECC</v>
          </cell>
          <cell r="C699">
            <v>20000</v>
          </cell>
          <cell r="D699">
            <v>20103</v>
          </cell>
          <cell r="E699" t="str">
            <v>EDC5</v>
          </cell>
          <cell r="F699">
            <v>16700127</v>
          </cell>
          <cell r="G699" t="str">
            <v xml:space="preserve">Teléfono  </v>
          </cell>
        </row>
        <row r="700">
          <cell r="A700" t="str">
            <v>Fax Panasónic</v>
          </cell>
          <cell r="B700" t="str">
            <v>ECC</v>
          </cell>
          <cell r="C700">
            <v>250000</v>
          </cell>
          <cell r="D700">
            <v>251215</v>
          </cell>
          <cell r="E700" t="str">
            <v>EDC5</v>
          </cell>
          <cell r="F700">
            <v>16700128</v>
          </cell>
          <cell r="G700" t="str">
            <v>Fax Panasónic</v>
          </cell>
        </row>
        <row r="701">
          <cell r="A701" t="str">
            <v>Fax Panasónic-Panafax UF-V-60</v>
          </cell>
          <cell r="B701" t="str">
            <v>ECC</v>
          </cell>
          <cell r="C701">
            <v>250000</v>
          </cell>
          <cell r="D701">
            <v>251215</v>
          </cell>
          <cell r="E701" t="str">
            <v>EDC5</v>
          </cell>
          <cell r="F701">
            <v>16700129</v>
          </cell>
          <cell r="G701" t="str">
            <v>Fax Panasónic-Panafax UF-V-60</v>
          </cell>
        </row>
        <row r="702">
          <cell r="A702" t="str">
            <v>Rack de comunicaciones</v>
          </cell>
          <cell r="B702" t="str">
            <v>ECC</v>
          </cell>
          <cell r="C702">
            <v>350000</v>
          </cell>
          <cell r="D702">
            <v>351697</v>
          </cell>
          <cell r="E702" t="str">
            <v>EDC5</v>
          </cell>
          <cell r="F702">
            <v>16700131</v>
          </cell>
          <cell r="G702" t="str">
            <v>Rack de comunicaciones</v>
          </cell>
        </row>
        <row r="703">
          <cell r="A703" t="str">
            <v>Router</v>
          </cell>
          <cell r="B703" t="str">
            <v>ECC</v>
          </cell>
          <cell r="C703">
            <v>400000</v>
          </cell>
          <cell r="D703">
            <v>401934</v>
          </cell>
          <cell r="E703" t="str">
            <v>EDC5</v>
          </cell>
          <cell r="F703">
            <v>16700132</v>
          </cell>
          <cell r="G703" t="str">
            <v>Router</v>
          </cell>
        </row>
        <row r="704">
          <cell r="A704" t="str">
            <v>Telefono General Electric Digital Ref:29254GE2-A</v>
          </cell>
          <cell r="B704" t="str">
            <v>ECC</v>
          </cell>
          <cell r="C704">
            <v>44000</v>
          </cell>
          <cell r="D704">
            <v>42279</v>
          </cell>
          <cell r="E704" t="str">
            <v>EDC5</v>
          </cell>
          <cell r="F704">
            <v>16700133</v>
          </cell>
          <cell r="G704" t="str">
            <v>Telefono General Electric Digital Ref:29254GE2-A</v>
          </cell>
        </row>
        <row r="705">
          <cell r="A705" t="str">
            <v>Telefono General Electric Digital Ref:29254GE2-A</v>
          </cell>
          <cell r="B705" t="str">
            <v>ECC</v>
          </cell>
          <cell r="C705">
            <v>44000</v>
          </cell>
          <cell r="D705">
            <v>42279</v>
          </cell>
          <cell r="E705" t="str">
            <v>EDC5</v>
          </cell>
          <cell r="F705">
            <v>16700134</v>
          </cell>
          <cell r="G705" t="str">
            <v>Telefono General Electric Digital Ref:29254GE2-A</v>
          </cell>
        </row>
        <row r="706">
          <cell r="A706" t="str">
            <v>Housing Chasis (incluye ventilador y fuente)</v>
          </cell>
          <cell r="B706" t="str">
            <v>ECC</v>
          </cell>
          <cell r="C706">
            <v>2953576</v>
          </cell>
          <cell r="D706">
            <v>2134495</v>
          </cell>
          <cell r="E706" t="str">
            <v>EDC5</v>
          </cell>
          <cell r="F706">
            <v>16700135</v>
          </cell>
          <cell r="G706" t="str">
            <v>Housing Chasis (incluye ventilador y fuente)</v>
          </cell>
        </row>
        <row r="707">
          <cell r="A707" t="str">
            <v>Radio PRO 3100 VHF 25vatios</v>
          </cell>
          <cell r="B707" t="str">
            <v>ECC</v>
          </cell>
          <cell r="C707">
            <v>1244446</v>
          </cell>
          <cell r="D707">
            <v>899341</v>
          </cell>
          <cell r="E707" t="str">
            <v>EDC5</v>
          </cell>
          <cell r="F707">
            <v>16700136</v>
          </cell>
          <cell r="G707" t="str">
            <v>Radio PRO 3100 VHF 25vatios</v>
          </cell>
        </row>
        <row r="708">
          <cell r="A708" t="str">
            <v>Radio PRO 3100 VHF 25vatios</v>
          </cell>
          <cell r="B708" t="str">
            <v>ECC</v>
          </cell>
          <cell r="C708">
            <v>1244446</v>
          </cell>
          <cell r="D708">
            <v>899341</v>
          </cell>
          <cell r="E708" t="str">
            <v>EDC5</v>
          </cell>
          <cell r="F708">
            <v>16700137</v>
          </cell>
          <cell r="G708" t="str">
            <v>Radio PRO 3100 VHF 25vatios</v>
          </cell>
        </row>
        <row r="709">
          <cell r="A709" t="str">
            <v>Antena 4 dipolos</v>
          </cell>
          <cell r="B709" t="str">
            <v>ECC</v>
          </cell>
          <cell r="C709">
            <v>972711</v>
          </cell>
          <cell r="D709">
            <v>702953</v>
          </cell>
          <cell r="E709" t="str">
            <v>EDC5</v>
          </cell>
          <cell r="F709">
            <v>16700138</v>
          </cell>
          <cell r="G709" t="str">
            <v>Antena 4 dipolos</v>
          </cell>
        </row>
        <row r="710">
          <cell r="A710" t="str">
            <v>Duplexer marca wacom de cuatro cavidades</v>
          </cell>
          <cell r="B710" t="str">
            <v>ECC</v>
          </cell>
          <cell r="C710">
            <v>2685785</v>
          </cell>
          <cell r="D710">
            <v>1940970</v>
          </cell>
          <cell r="E710" t="str">
            <v>EDC5</v>
          </cell>
          <cell r="F710">
            <v>16700139</v>
          </cell>
          <cell r="G710" t="str">
            <v>Duplexer marca wacom de cuatro cavidades</v>
          </cell>
        </row>
        <row r="711">
          <cell r="A711" t="str">
            <v xml:space="preserve">Controlador de Grupos i20R </v>
          </cell>
          <cell r="B711" t="str">
            <v>ECC</v>
          </cell>
          <cell r="C711">
            <v>1791837</v>
          </cell>
          <cell r="D711">
            <v>1294934</v>
          </cell>
          <cell r="E711" t="str">
            <v>EDC5</v>
          </cell>
          <cell r="F711">
            <v>16700140</v>
          </cell>
          <cell r="G711" t="str">
            <v xml:space="preserve">Controlador de Grupos i20R </v>
          </cell>
        </row>
        <row r="712">
          <cell r="A712" t="str">
            <v>Radio Motorola Pro 5150, S/N: 672TCWJ938</v>
          </cell>
          <cell r="B712" t="str">
            <v>ECC</v>
          </cell>
          <cell r="C712">
            <v>1477825</v>
          </cell>
          <cell r="D712">
            <v>1067997</v>
          </cell>
          <cell r="E712" t="str">
            <v>EDC5</v>
          </cell>
          <cell r="F712">
            <v>16700141</v>
          </cell>
          <cell r="G712" t="str">
            <v>Radio Motorola Pro 5150, S/N: 672TCWJ938</v>
          </cell>
        </row>
        <row r="713">
          <cell r="A713" t="str">
            <v>Fax Panasonic KX-FT71LA-B</v>
          </cell>
          <cell r="B713" t="str">
            <v>ECC</v>
          </cell>
          <cell r="C713">
            <v>449000</v>
          </cell>
          <cell r="D713">
            <v>324483</v>
          </cell>
          <cell r="E713" t="str">
            <v>EDC5</v>
          </cell>
          <cell r="F713">
            <v>16700142</v>
          </cell>
          <cell r="G713" t="str">
            <v>Fax Panasonic KX-FT71LA-B</v>
          </cell>
        </row>
        <row r="714">
          <cell r="A714" t="str">
            <v>Fax Panasonic KX-FT71LA-B</v>
          </cell>
          <cell r="B714" t="str">
            <v>ECC</v>
          </cell>
          <cell r="C714">
            <v>449000</v>
          </cell>
          <cell r="D714">
            <v>324483</v>
          </cell>
          <cell r="E714" t="str">
            <v>EDC5</v>
          </cell>
          <cell r="F714">
            <v>16700143</v>
          </cell>
          <cell r="G714" t="str">
            <v>Fax Panasonic KX-FT71LA-B</v>
          </cell>
        </row>
        <row r="715">
          <cell r="A715" t="str">
            <v>Pacht panel 16 puertos</v>
          </cell>
          <cell r="B715" t="str">
            <v>ECC</v>
          </cell>
          <cell r="C715">
            <v>176400</v>
          </cell>
          <cell r="D715">
            <v>127484</v>
          </cell>
          <cell r="E715" t="str">
            <v>EDC5</v>
          </cell>
          <cell r="F715">
            <v>16700144</v>
          </cell>
          <cell r="G715" t="str">
            <v>Pacht panel 16 puertos</v>
          </cell>
        </row>
        <row r="716">
          <cell r="A716" t="str">
            <v>Rack 19"45.5 FT</v>
          </cell>
          <cell r="B716" t="str">
            <v>ECC</v>
          </cell>
          <cell r="C716">
            <v>346900</v>
          </cell>
          <cell r="D716">
            <v>250694</v>
          </cell>
          <cell r="E716" t="str">
            <v>EDC5</v>
          </cell>
          <cell r="F716">
            <v>16700145</v>
          </cell>
          <cell r="G716" t="str">
            <v>Rack 19"45.5 FT</v>
          </cell>
        </row>
        <row r="717">
          <cell r="A717" t="str">
            <v>Pacht Panel 16 puertos</v>
          </cell>
          <cell r="B717" t="str">
            <v>ECC</v>
          </cell>
          <cell r="C717">
            <v>130000</v>
          </cell>
          <cell r="D717">
            <v>93950</v>
          </cell>
          <cell r="E717" t="str">
            <v>EDC5</v>
          </cell>
          <cell r="F717">
            <v>16700146</v>
          </cell>
          <cell r="G717" t="str">
            <v>Pacht panel 16 puertos</v>
          </cell>
        </row>
        <row r="718">
          <cell r="A718" t="str">
            <v>Pacht Panel 16 puertos</v>
          </cell>
          <cell r="B718" t="str">
            <v>ECC</v>
          </cell>
          <cell r="C718">
            <v>130000</v>
          </cell>
          <cell r="D718">
            <v>93950</v>
          </cell>
          <cell r="E718" t="str">
            <v>EDC5</v>
          </cell>
          <cell r="F718">
            <v>16700147</v>
          </cell>
          <cell r="G718" t="str">
            <v>Pacht panel 16 puertos</v>
          </cell>
        </row>
        <row r="719">
          <cell r="A719" t="str">
            <v>Radio Motorola PRO 5150 S/N:672TDC0098, 672TDC0104, 672TDC0102,672TDC0115,672TDC0117</v>
          </cell>
          <cell r="B719" t="str">
            <v>ECC</v>
          </cell>
          <cell r="C719">
            <v>1474702</v>
          </cell>
          <cell r="D719">
            <v>1092601</v>
          </cell>
          <cell r="E719" t="str">
            <v>EDC5</v>
          </cell>
          <cell r="F719">
            <v>16700148</v>
          </cell>
          <cell r="G719" t="str">
            <v>Radio Motorola PRO 5150 S/N:672TDC0098, 672TDC0104, 672TDC0102,672TDC0115,672TDC0117</v>
          </cell>
        </row>
        <row r="720">
          <cell r="A720" t="str">
            <v>Radio Motorola PRO 5150 S/N:672TDC0098, 672TDC0104, 672TDC0102,672TDC0115,672TDC0117</v>
          </cell>
          <cell r="B720" t="str">
            <v>ECC</v>
          </cell>
          <cell r="C720">
            <v>1474702</v>
          </cell>
          <cell r="D720">
            <v>1092601</v>
          </cell>
          <cell r="E720" t="str">
            <v>EDC5</v>
          </cell>
          <cell r="F720">
            <v>16700149</v>
          </cell>
          <cell r="G720" t="str">
            <v>Radio Motorola PRO 5150 S/N:672TDC0098, 672TDC0104, 672TDC0102,672TDC0115,672TDC0117</v>
          </cell>
        </row>
        <row r="721">
          <cell r="A721" t="str">
            <v>Radio Motorola PRO 5150 S/N:672TDC0098, 672TDC0104, 672TDC0102,672TDC0115,672TDC0117</v>
          </cell>
          <cell r="B721" t="str">
            <v>ECC</v>
          </cell>
          <cell r="C721">
            <v>1474702</v>
          </cell>
          <cell r="D721">
            <v>1092601</v>
          </cell>
          <cell r="E721" t="str">
            <v>EDC5</v>
          </cell>
          <cell r="F721">
            <v>16700150</v>
          </cell>
          <cell r="G721" t="str">
            <v>Radio Motorola PRO 5150 S/N:672TDC0098, 672TDC0104, 672TDC0102,672TDC0115,672TDC0117</v>
          </cell>
        </row>
        <row r="722">
          <cell r="A722" t="str">
            <v>Radio Motorola PRO 5150 S/N:672TDC0098, 672TDC0104, 672TDC0102,672TDC0115,672TDC0117</v>
          </cell>
          <cell r="B722" t="str">
            <v>ECC</v>
          </cell>
          <cell r="C722">
            <v>1474702</v>
          </cell>
          <cell r="D722">
            <v>1092601</v>
          </cell>
          <cell r="E722" t="str">
            <v>EDC5</v>
          </cell>
          <cell r="F722">
            <v>16700151</v>
          </cell>
          <cell r="G722" t="str">
            <v>Radio Motorola PRO 5150 S/N:672TDC0098, 672TDC0104, 672TDC0102,672TDC0115,672TDC0117</v>
          </cell>
        </row>
        <row r="723">
          <cell r="A723" t="str">
            <v>Radio Motorola PRO 5150 S/N:672TDC0098, 672TDC0104, 672TDC0102,672TDC0115,672TDC0117</v>
          </cell>
          <cell r="B723" t="str">
            <v>ECC</v>
          </cell>
          <cell r="C723">
            <v>1474702</v>
          </cell>
          <cell r="D723">
            <v>1092601</v>
          </cell>
          <cell r="E723" t="str">
            <v>EDC5</v>
          </cell>
          <cell r="F723">
            <v>16700152</v>
          </cell>
          <cell r="G723" t="str">
            <v>Radio Motorola PRO 5150 S/N:672TDC0098, 672TDC0104, 672TDC0102,672TDC0115,672TDC0117</v>
          </cell>
        </row>
        <row r="724">
          <cell r="A724" t="str">
            <v>Teléfono Celular nokia 8280</v>
          </cell>
          <cell r="B724" t="str">
            <v>ECC</v>
          </cell>
          <cell r="C724">
            <v>91622</v>
          </cell>
          <cell r="D724">
            <v>5157</v>
          </cell>
          <cell r="E724" t="str">
            <v>EDC5</v>
          </cell>
          <cell r="F724">
            <v>16700153</v>
          </cell>
          <cell r="G724" t="str">
            <v>Teléfono Celular nokia 8280</v>
          </cell>
        </row>
        <row r="725">
          <cell r="A725" t="str">
            <v>Celular Nokia 8280. ESN 07204687349</v>
          </cell>
          <cell r="B725" t="str">
            <v>ECC</v>
          </cell>
          <cell r="C725">
            <v>181502</v>
          </cell>
          <cell r="D725">
            <v>38415</v>
          </cell>
          <cell r="E725" t="str">
            <v>EDC5</v>
          </cell>
          <cell r="F725">
            <v>16700154</v>
          </cell>
          <cell r="G725" t="str">
            <v>Celular Nokia 8280. ESN 07204687349</v>
          </cell>
        </row>
        <row r="726">
          <cell r="A726" t="str">
            <v>Central Telefónica y Teléfonos.Contrato # 0099-03</v>
          </cell>
          <cell r="B726" t="str">
            <v>ECC</v>
          </cell>
          <cell r="C726">
            <v>19096825</v>
          </cell>
          <cell r="D726">
            <v>16172981</v>
          </cell>
          <cell r="E726" t="str">
            <v>EDC5</v>
          </cell>
          <cell r="F726">
            <v>16700155</v>
          </cell>
          <cell r="G726" t="str">
            <v>Central Telefónica y Teléfonos.Contrato # 0099-03</v>
          </cell>
        </row>
        <row r="727">
          <cell r="A727" t="str">
            <v xml:space="preserve">Switch 3com 4226T 24 </v>
          </cell>
          <cell r="B727" t="str">
            <v>ECC</v>
          </cell>
          <cell r="C727">
            <v>2729149</v>
          </cell>
          <cell r="D727">
            <v>1554100</v>
          </cell>
          <cell r="E727" t="str">
            <v>ECM5</v>
          </cell>
          <cell r="F727">
            <v>16700156</v>
          </cell>
          <cell r="G727" t="str">
            <v xml:space="preserve">Switch 3com 4226T 24 </v>
          </cell>
        </row>
        <row r="728">
          <cell r="A728" t="str">
            <v xml:space="preserve">Switch 3com 4226T 24 </v>
          </cell>
          <cell r="B728" t="str">
            <v>ECC</v>
          </cell>
          <cell r="C728">
            <v>2729149</v>
          </cell>
          <cell r="D728">
            <v>1554100</v>
          </cell>
          <cell r="E728" t="str">
            <v>ECM5</v>
          </cell>
          <cell r="F728">
            <v>16700157</v>
          </cell>
          <cell r="G728" t="str">
            <v xml:space="preserve">Switch 3com 4226T 24 </v>
          </cell>
        </row>
        <row r="729">
          <cell r="A729" t="str">
            <v>Unidad CD writer externo backpack</v>
          </cell>
          <cell r="B729" t="str">
            <v>ECC</v>
          </cell>
          <cell r="C729">
            <v>812349</v>
          </cell>
          <cell r="D729">
            <v>505071</v>
          </cell>
          <cell r="E729" t="str">
            <v>ECM5</v>
          </cell>
          <cell r="F729">
            <v>16700158</v>
          </cell>
          <cell r="G729" t="str">
            <v>Unidad CD writer externo backpack</v>
          </cell>
        </row>
        <row r="730">
          <cell r="A730" t="str">
            <v>Modem US robotics externo con cable</v>
          </cell>
          <cell r="B730" t="str">
            <v>ECC</v>
          </cell>
          <cell r="C730">
            <v>364085</v>
          </cell>
          <cell r="D730">
            <v>226369</v>
          </cell>
          <cell r="E730" t="str">
            <v>ECM5</v>
          </cell>
          <cell r="F730">
            <v>16700159</v>
          </cell>
          <cell r="G730" t="str">
            <v>Modem US robotics externo con cable</v>
          </cell>
        </row>
        <row r="731">
          <cell r="A731" t="str">
            <v>Unidad tape backup HP 20/40 con tarjeta adaptec y cable</v>
          </cell>
          <cell r="B731" t="str">
            <v>ECC</v>
          </cell>
          <cell r="C731">
            <v>4250390</v>
          </cell>
          <cell r="D731">
            <v>3087198</v>
          </cell>
          <cell r="E731" t="str">
            <v>ECM5</v>
          </cell>
          <cell r="F731">
            <v>16700160</v>
          </cell>
          <cell r="G731" t="str">
            <v>Unidad tape backup HP 20/40 con tarjeta adaptec y cable</v>
          </cell>
        </row>
        <row r="732">
          <cell r="A732" t="str">
            <v>Impresora EPSON LX 300</v>
          </cell>
          <cell r="B732" t="str">
            <v>ECC</v>
          </cell>
          <cell r="C732">
            <v>650000</v>
          </cell>
          <cell r="D732">
            <v>523108</v>
          </cell>
          <cell r="E732" t="str">
            <v>ECM5</v>
          </cell>
          <cell r="F732">
            <v>16700161</v>
          </cell>
          <cell r="G732" t="str">
            <v>Impresora Epson LX 300</v>
          </cell>
        </row>
        <row r="733">
          <cell r="A733" t="str">
            <v>Teléfono celular Bellsouth 1125</v>
          </cell>
          <cell r="B733" t="str">
            <v>ECC</v>
          </cell>
          <cell r="C733">
            <v>118735</v>
          </cell>
          <cell r="D733">
            <v>59749</v>
          </cell>
          <cell r="E733" t="str">
            <v>EDC5</v>
          </cell>
          <cell r="F733">
            <v>16700162</v>
          </cell>
          <cell r="G733" t="str">
            <v>Teléfono celular Bellsouth 1125</v>
          </cell>
        </row>
        <row r="734">
          <cell r="A734" t="str">
            <v>Impresora EPSON LX 300</v>
          </cell>
          <cell r="B734" t="str">
            <v>ECC</v>
          </cell>
          <cell r="C734">
            <v>720000</v>
          </cell>
          <cell r="D734">
            <v>620139</v>
          </cell>
          <cell r="E734" t="str">
            <v>ECM5</v>
          </cell>
          <cell r="F734">
            <v>16700163</v>
          </cell>
          <cell r="G734" t="str">
            <v>Impresora Epson LX 300</v>
          </cell>
        </row>
        <row r="735">
          <cell r="A735" t="str">
            <v>Portatil Toshiba A10-SP100</v>
          </cell>
          <cell r="B735" t="str">
            <v>ECC</v>
          </cell>
          <cell r="C735">
            <v>4444213</v>
          </cell>
          <cell r="D735">
            <v>3827807</v>
          </cell>
          <cell r="E735" t="str">
            <v>ECM7AC</v>
          </cell>
          <cell r="F735">
            <v>16700164</v>
          </cell>
          <cell r="G735" t="e">
            <v>#N/A</v>
          </cell>
        </row>
        <row r="736">
          <cell r="A736" t="str">
            <v>Computador HP EVO D220</v>
          </cell>
          <cell r="B736" t="str">
            <v>ECC</v>
          </cell>
          <cell r="C736">
            <v>2825360</v>
          </cell>
          <cell r="D736">
            <v>2433487</v>
          </cell>
          <cell r="E736" t="str">
            <v>ECM7AC</v>
          </cell>
          <cell r="F736">
            <v>16700165</v>
          </cell>
          <cell r="G736" t="e">
            <v>#N/A</v>
          </cell>
        </row>
        <row r="737">
          <cell r="A737" t="str">
            <v>Portatil Toshiba A40-SP151</v>
          </cell>
          <cell r="B737" t="str">
            <v>ECC</v>
          </cell>
          <cell r="C737">
            <v>5737126</v>
          </cell>
          <cell r="D737">
            <v>5091825</v>
          </cell>
          <cell r="E737" t="str">
            <v>ECM7AC</v>
          </cell>
          <cell r="F737">
            <v>16700166</v>
          </cell>
          <cell r="G737" t="e">
            <v>#N/A</v>
          </cell>
        </row>
        <row r="738">
          <cell r="A738" t="str">
            <v>Computador HP EVO D220</v>
          </cell>
          <cell r="B738" t="str">
            <v>ECC</v>
          </cell>
          <cell r="C738">
            <v>2024634</v>
          </cell>
          <cell r="D738">
            <v>1861481</v>
          </cell>
          <cell r="E738" t="str">
            <v>ECM5</v>
          </cell>
          <cell r="F738">
            <v>16700167</v>
          </cell>
          <cell r="G738" t="e">
            <v>#N/A</v>
          </cell>
        </row>
        <row r="739">
          <cell r="A739" t="str">
            <v>Impresora Laser Hp 1010</v>
          </cell>
          <cell r="B739" t="str">
            <v>ECC</v>
          </cell>
          <cell r="C739">
            <v>540000</v>
          </cell>
          <cell r="D739">
            <v>533226</v>
          </cell>
          <cell r="E739" t="str">
            <v>ECM5</v>
          </cell>
          <cell r="F739">
            <v>16700168</v>
          </cell>
          <cell r="G739" t="e">
            <v>#N/A</v>
          </cell>
        </row>
        <row r="740">
          <cell r="A740" t="str">
            <v>Motocicleta DT 125 DS serial:5</v>
          </cell>
          <cell r="B740" t="str">
            <v>ETT</v>
          </cell>
          <cell r="C740">
            <v>6547107</v>
          </cell>
          <cell r="D740">
            <v>5661186</v>
          </cell>
          <cell r="E740" t="str">
            <v>EDTR7AC</v>
          </cell>
          <cell r="F740">
            <v>16750001</v>
          </cell>
          <cell r="G740" t="str">
            <v>Motocicleta DT 125 DS serial:5</v>
          </cell>
        </row>
        <row r="741">
          <cell r="A741" t="str">
            <v>Sistema puente Grua con  Monorriel de 7mts,carro con mecanismo de traslación manual,polipasto de cadena y travesaño de carga de 2 toneladas de capacidad</v>
          </cell>
          <cell r="B741" t="str">
            <v>ETT</v>
          </cell>
          <cell r="C741">
            <v>6500000</v>
          </cell>
          <cell r="D741">
            <v>5872129</v>
          </cell>
          <cell r="E741" t="str">
            <v>EDEL7</v>
          </cell>
          <cell r="F741">
            <v>16750002</v>
          </cell>
          <cell r="G741" t="str">
            <v>Sistema puente Grua con  Monorriel de 7mts,carro con mecanismo de traslación manual,polipasto de cadena y travesaño de carga de 2 toneladas de capacidad</v>
          </cell>
        </row>
        <row r="742">
          <cell r="A742" t="str">
            <v>Garrucha 3 TN 1.5 MT</v>
          </cell>
          <cell r="B742" t="str">
            <v>ETT</v>
          </cell>
          <cell r="C742">
            <v>1070460</v>
          </cell>
          <cell r="D742">
            <v>939919</v>
          </cell>
          <cell r="E742" t="str">
            <v>EDEL7</v>
          </cell>
          <cell r="F742">
            <v>16750003</v>
          </cell>
          <cell r="G742" t="str">
            <v>Garrucha 3 TN 1.5 MT</v>
          </cell>
        </row>
        <row r="743">
          <cell r="A743" t="str">
            <v>Perfil en Acero a 36.270 6mts</v>
          </cell>
          <cell r="B743" t="str">
            <v>ETT</v>
          </cell>
          <cell r="C743">
            <v>620600</v>
          </cell>
          <cell r="D743">
            <v>551476</v>
          </cell>
          <cell r="E743" t="str">
            <v>EDEL7</v>
          </cell>
          <cell r="F743">
            <v>16750004</v>
          </cell>
          <cell r="G743" t="str">
            <v>Perfil en Acero a 36.270 6mts</v>
          </cell>
        </row>
        <row r="744">
          <cell r="A744" t="str">
            <v>Motocicleta DT 125 DS</v>
          </cell>
          <cell r="B744" t="str">
            <v>ETT</v>
          </cell>
          <cell r="C744">
            <v>7039900</v>
          </cell>
          <cell r="D744">
            <v>6825652</v>
          </cell>
          <cell r="E744" t="str">
            <v>EDTR7AC</v>
          </cell>
          <cell r="F744">
            <v>16750005</v>
          </cell>
          <cell r="G744" t="e">
            <v>#N/A</v>
          </cell>
        </row>
        <row r="745">
          <cell r="D745">
            <v>-1136800</v>
          </cell>
        </row>
        <row r="746">
          <cell r="C746">
            <v>-4399999</v>
          </cell>
        </row>
        <row r="747">
          <cell r="C747">
            <v>943782006</v>
          </cell>
          <cell r="D747">
            <v>962226331</v>
          </cell>
        </row>
        <row r="748">
          <cell r="C748">
            <v>-4400000</v>
          </cell>
          <cell r="D748">
            <v>1195802192</v>
          </cell>
        </row>
        <row r="749">
          <cell r="D749">
            <v>118852016</v>
          </cell>
        </row>
        <row r="750">
          <cell r="D750">
            <v>14548039</v>
          </cell>
        </row>
        <row r="751">
          <cell r="D751">
            <v>69684402</v>
          </cell>
        </row>
        <row r="752">
          <cell r="D752">
            <v>53641931</v>
          </cell>
        </row>
        <row r="753">
          <cell r="D753">
            <v>3394716</v>
          </cell>
        </row>
        <row r="754">
          <cell r="D754">
            <v>-12500918</v>
          </cell>
        </row>
        <row r="755">
          <cell r="D755">
            <v>948182006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1655-MAQ. Y EQUIPOS"/>
      <sheetName val="Eq. Comp"/>
      <sheetName val="Herr y Eq."/>
      <sheetName val="Eq. Labor."/>
      <sheetName val="Eq. Transp"/>
      <sheetName val="Eq. de elev."/>
      <sheetName val="Hoja8"/>
      <sheetName val="ACUMULADO"/>
      <sheetName val="INFLA Y DEPR 2004"/>
      <sheetName val="BORRADOR"/>
      <sheetName val="ACT AXAPTA"/>
      <sheetName val="Hoja1"/>
      <sheetName val="Hoja2"/>
      <sheetName val="Hoja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Nombre</v>
          </cell>
          <cell r="B1" t="str">
            <v>Modelo de valor</v>
          </cell>
          <cell r="C1" t="str">
            <v>Adquisición</v>
          </cell>
          <cell r="D1" t="str">
            <v>Valor neto en los libros</v>
          </cell>
          <cell r="E1" t="str">
            <v>Grupo de activos fijos</v>
          </cell>
          <cell r="F1" t="str">
            <v>Número de activo fijo</v>
          </cell>
        </row>
        <row r="2">
          <cell r="A2" t="str">
            <v>Estacion Total Marca Pentax Ref R-115, Serial No.846531</v>
          </cell>
          <cell r="B2" t="str">
            <v>MYE</v>
          </cell>
          <cell r="C2">
            <v>18282180</v>
          </cell>
          <cell r="D2">
            <v>22732873</v>
          </cell>
          <cell r="E2" t="str">
            <v>OM7AL</v>
          </cell>
          <cell r="F2">
            <v>16550001</v>
          </cell>
          <cell r="G2" t="str">
            <v>Estacion Total Marca Pentax Ref R-115, Serial No.846531</v>
          </cell>
        </row>
        <row r="3">
          <cell r="A3" t="str">
            <v>Nivel Automatico Marca Pentax Modelo AP-020 Serial No PO-1174</v>
          </cell>
          <cell r="B3" t="str">
            <v>MYE</v>
          </cell>
          <cell r="C3">
            <v>1218000</v>
          </cell>
          <cell r="D3">
            <v>1514512</v>
          </cell>
          <cell r="E3" t="str">
            <v>OM7AL</v>
          </cell>
          <cell r="F3">
            <v>16550002</v>
          </cell>
          <cell r="G3" t="str">
            <v>Nivel Automatico Marca Pentax Modelo AP-020 Serial No PO-1174</v>
          </cell>
        </row>
        <row r="4">
          <cell r="A4" t="str">
            <v>Paquete Promocion GPS Etrex vista marca Garmin con interfase a PC y software track maker profesional</v>
          </cell>
          <cell r="B4" t="str">
            <v>MYE</v>
          </cell>
          <cell r="C4">
            <v>1755312</v>
          </cell>
          <cell r="D4">
            <v>2184362</v>
          </cell>
          <cell r="E4" t="str">
            <v>OM7AL</v>
          </cell>
          <cell r="F4">
            <v>16550003</v>
          </cell>
          <cell r="G4" t="str">
            <v>Paquete Promocion GPS Etrex vista marca Garmin con interfase a PC y software track maker profesional</v>
          </cell>
        </row>
        <row r="5">
          <cell r="A5" t="str">
            <v>Pinza Ponchadora de impacto para Rj 45</v>
          </cell>
          <cell r="B5" t="str">
            <v>MYE</v>
          </cell>
          <cell r="C5">
            <v>170000</v>
          </cell>
          <cell r="D5">
            <v>211564</v>
          </cell>
          <cell r="E5" t="str">
            <v>HA7</v>
          </cell>
          <cell r="F5">
            <v>16550004</v>
          </cell>
          <cell r="G5" t="str">
            <v>Pinza Ponchadora de impacto para Rj 45</v>
          </cell>
        </row>
        <row r="6">
          <cell r="A6" t="str">
            <v>Apisonador  marca wacker modelo BS52V serie 5330745</v>
          </cell>
          <cell r="B6" t="str">
            <v>MYE</v>
          </cell>
          <cell r="C6">
            <v>7768048</v>
          </cell>
          <cell r="D6">
            <v>9666813</v>
          </cell>
          <cell r="E6" t="str">
            <v>OM7AC</v>
          </cell>
          <cell r="F6">
            <v>16550005</v>
          </cell>
          <cell r="G6" t="str">
            <v>Apisonador  marca wacker modelo BS52V serie 5330745</v>
          </cell>
        </row>
        <row r="7">
          <cell r="A7" t="str">
            <v>Planta eléctrica</v>
          </cell>
          <cell r="B7" t="str">
            <v>MYE</v>
          </cell>
          <cell r="C7">
            <v>500000</v>
          </cell>
          <cell r="D7">
            <v>389657</v>
          </cell>
          <cell r="E7" t="str">
            <v>OM7AC</v>
          </cell>
          <cell r="F7">
            <v>16550006</v>
          </cell>
          <cell r="G7" t="str">
            <v>Planta eléctrica</v>
          </cell>
          <cell r="H7">
            <v>1</v>
          </cell>
        </row>
        <row r="8">
          <cell r="A8" t="str">
            <v>Aires Acondicionados</v>
          </cell>
          <cell r="B8" t="str">
            <v>MYE</v>
          </cell>
          <cell r="C8">
            <v>3000000</v>
          </cell>
          <cell r="D8">
            <v>3761193</v>
          </cell>
          <cell r="E8" t="str">
            <v>OM5</v>
          </cell>
          <cell r="F8">
            <v>16550007</v>
          </cell>
          <cell r="G8" t="str">
            <v>Aires Acondicionados</v>
          </cell>
          <cell r="H8">
            <v>1</v>
          </cell>
        </row>
        <row r="9">
          <cell r="A9" t="str">
            <v>Aires Acondicionados</v>
          </cell>
          <cell r="B9" t="str">
            <v>MYE</v>
          </cell>
          <cell r="C9">
            <v>1300000</v>
          </cell>
          <cell r="D9">
            <v>1629849</v>
          </cell>
          <cell r="E9" t="str">
            <v>OM5</v>
          </cell>
          <cell r="F9">
            <v>16550008</v>
          </cell>
          <cell r="G9" t="str">
            <v>Aires Acondicionados</v>
          </cell>
          <cell r="H9">
            <v>1</v>
          </cell>
        </row>
        <row r="10">
          <cell r="A10" t="str">
            <v>Aires Acondicionados</v>
          </cell>
          <cell r="B10" t="str">
            <v>MYE</v>
          </cell>
          <cell r="C10">
            <v>1300000</v>
          </cell>
          <cell r="D10">
            <v>1629849</v>
          </cell>
          <cell r="E10" t="str">
            <v>OM5</v>
          </cell>
          <cell r="F10">
            <v>16550009</v>
          </cell>
          <cell r="G10" t="str">
            <v>Aires Acondicionados</v>
          </cell>
          <cell r="H10">
            <v>1</v>
          </cell>
        </row>
        <row r="11">
          <cell r="A11" t="str">
            <v>Planta Electrica Gasolina serie:#EZFH-1039946(marca:honda,modelo:    em1000f/l,potencia:1000watios,voltaje:120/12voltios,arranque:manual,motor:g101,potencia:2hp,  cap. Tanque:4.2,autonomia trabajo:5.5hrs)</v>
          </cell>
          <cell r="B11" t="str">
            <v>MYE</v>
          </cell>
          <cell r="C11">
            <v>2400001</v>
          </cell>
          <cell r="D11">
            <v>2843566</v>
          </cell>
          <cell r="E11" t="str">
            <v>OM7AC</v>
          </cell>
          <cell r="F11">
            <v>16550010</v>
          </cell>
          <cell r="G11" t="str">
            <v>Planta Electrica Gasolina serie:#EZFH-1039946(marca:honda,modelo:    em1000f/l,potencia:1000watios,voltaje:120/12voltios,arranque:manual,motor:g101,potencia:2hp,  cap. Tanque:4.2,autonomia trabajo:5.5hrs)</v>
          </cell>
          <cell r="H11">
            <v>1</v>
          </cell>
        </row>
        <row r="12">
          <cell r="A12" t="str">
            <v>Cortadora de Concreto Minicon 13 HP naciona 341559</v>
          </cell>
          <cell r="B12" t="str">
            <v>MYE</v>
          </cell>
          <cell r="C12">
            <v>5189492</v>
          </cell>
          <cell r="D12">
            <v>6148606</v>
          </cell>
          <cell r="E12" t="str">
            <v>OM7AC</v>
          </cell>
          <cell r="F12">
            <v>16550011</v>
          </cell>
          <cell r="G12" t="str">
            <v>Cortadora de Concreto Minicon 13 HP naciona 341559</v>
          </cell>
        </row>
        <row r="13">
          <cell r="A13" t="str">
            <v>Disco 14*125*1 SA3</v>
          </cell>
          <cell r="B13" t="str">
            <v>MYE</v>
          </cell>
          <cell r="C13">
            <v>873336</v>
          </cell>
          <cell r="D13">
            <v>1069744</v>
          </cell>
          <cell r="E13" t="str">
            <v>HA7</v>
          </cell>
          <cell r="F13">
            <v>16550012</v>
          </cell>
          <cell r="G13" t="str">
            <v>Disco 14*125*1 SA3</v>
          </cell>
        </row>
        <row r="14">
          <cell r="A14" t="str">
            <v>Bomba Sumergible en acero inoxidable 385S500-6 con motor electrico trifasico marca franklin electrik de 50HP, 460voltios arranque estrella triangulo</v>
          </cell>
          <cell r="B14" t="str">
            <v>MYE</v>
          </cell>
          <cell r="C14">
            <v>12760000</v>
          </cell>
          <cell r="D14">
            <v>15118281</v>
          </cell>
          <cell r="E14" t="str">
            <v>OM7AC</v>
          </cell>
          <cell r="F14">
            <v>16550013</v>
          </cell>
          <cell r="G14" t="str">
            <v>Bomba Sumergible en acero inoxidable 385S500-6 con motor electrico trifasico marca franklin electrik de 50HP, 460voltios arranque estrella triangulo</v>
          </cell>
        </row>
        <row r="15">
          <cell r="A15" t="str">
            <v>Electrobomba Tipo Periferica marca:ebara,potencia:1/2"HP,succ./descarga:1</v>
          </cell>
          <cell r="B15" t="str">
            <v>MYE</v>
          </cell>
          <cell r="C15">
            <v>215000</v>
          </cell>
          <cell r="D15">
            <v>256712</v>
          </cell>
          <cell r="E15" t="str">
            <v>OM7AC</v>
          </cell>
          <cell r="F15">
            <v>16550014</v>
          </cell>
          <cell r="G15" t="str">
            <v>Electrobomba Tipo Periferica marca:ebara,potencia:1/2"HP,succ./descarga:1</v>
          </cell>
        </row>
        <row r="16">
          <cell r="A16" t="str">
            <v>Monitor de Tension de Fase 460 digital REF.3FD 3300</v>
          </cell>
          <cell r="B16" t="str">
            <v>MYE</v>
          </cell>
          <cell r="C16">
            <v>359600</v>
          </cell>
          <cell r="D16">
            <v>406157</v>
          </cell>
          <cell r="E16" t="str">
            <v>OM7AC</v>
          </cell>
          <cell r="F16">
            <v>16550015</v>
          </cell>
          <cell r="G16" t="str">
            <v>Monitor de Tension de Fase 460 digital REF.3FD 3300</v>
          </cell>
        </row>
        <row r="17">
          <cell r="A17" t="str">
            <v>Pulidora Skit 7 "</v>
          </cell>
          <cell r="B17" t="str">
            <v>MYE</v>
          </cell>
          <cell r="C17">
            <v>288500</v>
          </cell>
          <cell r="D17">
            <v>325852</v>
          </cell>
          <cell r="E17" t="str">
            <v>OM7AC</v>
          </cell>
          <cell r="F17">
            <v>16550016</v>
          </cell>
          <cell r="G17" t="str">
            <v>Pulidora Skit 7 "</v>
          </cell>
        </row>
        <row r="18">
          <cell r="A18" t="str">
            <v>Equipo de Diagnostico Ridgid</v>
          </cell>
          <cell r="B18" t="str">
            <v>MYE</v>
          </cell>
          <cell r="C18">
            <v>43709264</v>
          </cell>
          <cell r="D18">
            <v>49368043</v>
          </cell>
          <cell r="E18" t="str">
            <v>OM7AC</v>
          </cell>
          <cell r="F18">
            <v>16550017</v>
          </cell>
          <cell r="G18" t="str">
            <v>Equipo de Diagnostico Ridgid</v>
          </cell>
        </row>
        <row r="19">
          <cell r="A19" t="str">
            <v>Bomba Pedrollo Jet JDWM1A/30 1 HP,serie 01-03,voltaje:110/220 monof. Incluye eyector</v>
          </cell>
          <cell r="B19" t="str">
            <v>MYE</v>
          </cell>
          <cell r="C19">
            <v>512720</v>
          </cell>
          <cell r="D19">
            <v>579101</v>
          </cell>
          <cell r="E19" t="str">
            <v>OM7AC</v>
          </cell>
          <cell r="F19">
            <v>16550018</v>
          </cell>
          <cell r="G19" t="str">
            <v>Bomba Pedrollo Jet JDWM1A/30 1 HP,serie 01-03,voltaje:110/220 monof. Incluye eyector</v>
          </cell>
        </row>
        <row r="20">
          <cell r="A20" t="str">
            <v>Bomba Pedrollo Jet JDWM1A/30 1 HP</v>
          </cell>
          <cell r="B20" t="str">
            <v>MYE</v>
          </cell>
          <cell r="C20">
            <v>512720</v>
          </cell>
          <cell r="D20">
            <v>579101</v>
          </cell>
          <cell r="E20" t="str">
            <v>OM7AC</v>
          </cell>
          <cell r="F20">
            <v>16550019</v>
          </cell>
          <cell r="G20" t="str">
            <v>Bomba Pedrollo Jet JDWM1A/30 1 HP</v>
          </cell>
        </row>
        <row r="21">
          <cell r="A21" t="str">
            <v xml:space="preserve">Motobomba modelo 16 CCG con motores a gasolina marca Brigs Stratton de 6.5 HP </v>
          </cell>
          <cell r="B21" t="str">
            <v>MYE</v>
          </cell>
          <cell r="C21">
            <v>1273680</v>
          </cell>
          <cell r="D21">
            <v>1438573</v>
          </cell>
          <cell r="E21" t="str">
            <v>OM7AC</v>
          </cell>
          <cell r="F21">
            <v>16550020</v>
          </cell>
          <cell r="G21" t="str">
            <v xml:space="preserve">Motobomba modelo 16 CCG con motores a gasolina marca Brigs Stratton de 6.5 HP </v>
          </cell>
        </row>
        <row r="22">
          <cell r="A22" t="str">
            <v xml:space="preserve">Motobomba modelo 16 CCG con motores a gasolina marca Brigs Stratton de 6.5 HP </v>
          </cell>
          <cell r="B22" t="str">
            <v>MYE</v>
          </cell>
          <cell r="C22">
            <v>1273680</v>
          </cell>
          <cell r="D22">
            <v>1438573</v>
          </cell>
          <cell r="E22" t="str">
            <v>OM7AC</v>
          </cell>
          <cell r="F22">
            <v>16550021</v>
          </cell>
          <cell r="G22" t="str">
            <v xml:space="preserve">Motobomba modelo 16 CCG con motores a gasolina marca Brigs Stratton de 6.5 HP </v>
          </cell>
        </row>
        <row r="23">
          <cell r="A23" t="str">
            <v>Motobomba Autocebante a Gasolina(marca:IHM,modelo:G575/201,motor:brigg straton,potencia:8HP,succión:3",descarga:3")serie:0310138</v>
          </cell>
          <cell r="B23" t="str">
            <v>MYE</v>
          </cell>
          <cell r="C23">
            <v>1760000</v>
          </cell>
          <cell r="D23">
            <v>1987855</v>
          </cell>
          <cell r="E23" t="str">
            <v>OM7AC</v>
          </cell>
          <cell r="F23">
            <v>16550022</v>
          </cell>
          <cell r="G23" t="str">
            <v>Motobomba Autocebante a Gasolina(marca:IHM,modelo:G575/201,motor:brigg straton,potencia:8HP,succión:3",descarga:3")serie:0310138</v>
          </cell>
        </row>
        <row r="24">
          <cell r="A24" t="str">
            <v>Motobomba Autocebante a Gasolina(marca:IHM,modelo:G575/201,motor:brigg straton,potencia:8HP,succión:3",descarga:3")serie:0310138</v>
          </cell>
          <cell r="B24" t="str">
            <v>MYE</v>
          </cell>
          <cell r="C24">
            <v>1760000</v>
          </cell>
          <cell r="D24">
            <v>1987855</v>
          </cell>
          <cell r="E24" t="str">
            <v>OM7AC</v>
          </cell>
          <cell r="F24">
            <v>16550023</v>
          </cell>
          <cell r="G24" t="str">
            <v>Motobomba Autocebante a Gasolina(marca:IHM,modelo:G575/201,motor:brigg straton,potencia:8HP,succión:3",descarga:3")serie:0310138</v>
          </cell>
        </row>
        <row r="25">
          <cell r="A25" t="str">
            <v>Equipo Soldadura Lincon</v>
          </cell>
          <cell r="B25" t="str">
            <v>MYE</v>
          </cell>
          <cell r="C25">
            <v>2156672</v>
          </cell>
          <cell r="D25">
            <v>2455516</v>
          </cell>
          <cell r="E25" t="str">
            <v>OM7AC</v>
          </cell>
          <cell r="F25">
            <v>16550024</v>
          </cell>
          <cell r="G25" t="str">
            <v>Equipo Soldadura Lincon</v>
          </cell>
        </row>
        <row r="26">
          <cell r="A26" t="str">
            <v>Bomba Caracol EC-205-S, serie EC2055-3C17G 003</v>
          </cell>
          <cell r="B26" t="str">
            <v>MYE</v>
          </cell>
          <cell r="C26">
            <v>240120</v>
          </cell>
          <cell r="D26">
            <v>273393</v>
          </cell>
          <cell r="E26" t="str">
            <v>OM7AC</v>
          </cell>
          <cell r="F26">
            <v>16550025</v>
          </cell>
          <cell r="G26" t="str">
            <v>Bomba Caracol EC-205-S, serie EC2055-3C17G 003</v>
          </cell>
        </row>
        <row r="27">
          <cell r="A27" t="str">
            <v>Monitor Trif Disibeint 440 v Pfeb</v>
          </cell>
          <cell r="B27" t="str">
            <v>MYE</v>
          </cell>
          <cell r="C27">
            <v>251488</v>
          </cell>
          <cell r="D27">
            <v>286342</v>
          </cell>
          <cell r="E27" t="str">
            <v>OM7AC</v>
          </cell>
          <cell r="F27">
            <v>16550026</v>
          </cell>
          <cell r="G27" t="str">
            <v>Monitor Trif Disibeint 440 v Pfeb</v>
          </cell>
        </row>
        <row r="28">
          <cell r="A28" t="str">
            <v>Monitor Trif Disibeint 440 v Pfeb</v>
          </cell>
          <cell r="B28" t="str">
            <v>MYE</v>
          </cell>
          <cell r="C28">
            <v>251488</v>
          </cell>
          <cell r="D28">
            <v>286342</v>
          </cell>
          <cell r="E28" t="str">
            <v>OM7AC</v>
          </cell>
          <cell r="F28">
            <v>16550027</v>
          </cell>
          <cell r="G28" t="str">
            <v>Monitor Trif Disibeint 440 v Pfeb</v>
          </cell>
        </row>
        <row r="29">
          <cell r="A29" t="str">
            <v>Ponchadora de Impacto</v>
          </cell>
          <cell r="B29" t="str">
            <v>MYE</v>
          </cell>
          <cell r="C29">
            <v>170000</v>
          </cell>
          <cell r="D29">
            <v>183901</v>
          </cell>
          <cell r="E29" t="str">
            <v>OM7AC</v>
          </cell>
          <cell r="F29">
            <v>16550028</v>
          </cell>
          <cell r="G29" t="str">
            <v>Ponchadora de Impacto</v>
          </cell>
        </row>
        <row r="30">
          <cell r="A30" t="str">
            <v>Motobomba Sumergible marca grundfos inoxidable modelo 625S1250-5 con motor franklin electric de 125HP a 460voltios</v>
          </cell>
          <cell r="B30" t="str">
            <v>MYE</v>
          </cell>
          <cell r="C30">
            <v>27820280</v>
          </cell>
          <cell r="D30">
            <v>30094024</v>
          </cell>
          <cell r="E30" t="str">
            <v>OM7AC</v>
          </cell>
          <cell r="F30">
            <v>16550029</v>
          </cell>
          <cell r="G30" t="str">
            <v>Motobomba Sumergible marca grundfos inoxidable modelo 625S1250-5 con motor franklin electric de 125HP a 460voltios</v>
          </cell>
        </row>
        <row r="31">
          <cell r="A31" t="str">
            <v>Bomba A/CEB 20 CCE, referencia:1D0039</v>
          </cell>
          <cell r="B31" t="str">
            <v>MYE</v>
          </cell>
          <cell r="C31">
            <v>1528300</v>
          </cell>
          <cell r="D31">
            <v>1653206</v>
          </cell>
          <cell r="E31" t="str">
            <v>OM7AC</v>
          </cell>
          <cell r="F31">
            <v>16550030</v>
          </cell>
          <cell r="G31" t="str">
            <v>Bomba A/CEB 20 CCE, referencia:1D0039</v>
          </cell>
        </row>
        <row r="32">
          <cell r="A32" t="str">
            <v>Diferencial Manual de 2 toneladas CM</v>
          </cell>
          <cell r="B32" t="str">
            <v>MYE</v>
          </cell>
          <cell r="C32">
            <v>677730</v>
          </cell>
          <cell r="D32">
            <v>733112</v>
          </cell>
          <cell r="E32" t="str">
            <v>OM7AC</v>
          </cell>
          <cell r="F32">
            <v>16550031</v>
          </cell>
          <cell r="G32" t="str">
            <v>Diferencial Manual de 2 toneladas CM</v>
          </cell>
        </row>
        <row r="33">
          <cell r="A33" t="str">
            <v>Juego de LLaves Mixtas 1200fasd</v>
          </cell>
          <cell r="B33" t="str">
            <v>MYE</v>
          </cell>
          <cell r="C33">
            <v>1089878</v>
          </cell>
          <cell r="D33">
            <v>1178952</v>
          </cell>
          <cell r="E33" t="str">
            <v>OM7AC</v>
          </cell>
          <cell r="F33">
            <v>16550032</v>
          </cell>
          <cell r="G33" t="str">
            <v>Juego de LLaves Mixtas 1200fasd</v>
          </cell>
          <cell r="H33">
            <v>1</v>
          </cell>
        </row>
        <row r="34">
          <cell r="A34" t="str">
            <v>Juego de LLaves Mixtas 1200fmasd</v>
          </cell>
          <cell r="B34" t="str">
            <v>MYE</v>
          </cell>
          <cell r="C34">
            <v>743519</v>
          </cell>
          <cell r="D34">
            <v>804282</v>
          </cell>
          <cell r="E34" t="str">
            <v>OM7AC</v>
          </cell>
          <cell r="F34">
            <v>16550033</v>
          </cell>
          <cell r="G34" t="str">
            <v>Juego de LLaves Mixtas 1200fmasd</v>
          </cell>
        </row>
        <row r="35">
          <cell r="A35" t="str">
            <v>Planta Electrica a gasolina, modelo:7200ETG,marca:enermax, potencia:6.3KW,arranque:manual-electrico,motor:GX390K1-honda,potencia:13HP,nivel de ruido: 78 decibeles, capac. Tanque:19lt,autonom.trab.:4.8hr, Serie No. *2918536 y *3226501</v>
          </cell>
          <cell r="B35" t="str">
            <v>MYE</v>
          </cell>
          <cell r="C35">
            <v>4780000</v>
          </cell>
          <cell r="D35">
            <v>5170665</v>
          </cell>
          <cell r="E35" t="str">
            <v>OM7AC</v>
          </cell>
          <cell r="F35">
            <v>16550034</v>
          </cell>
          <cell r="G35" t="str">
            <v>Planta Electrica a gasolina, modelo:7200ETG,marca:enermax, potencia:6.3KW,arranque:manual-electrico,motor:GX390K1-honda,potencia:13HP,nivel de ruido: 78 decibeles, capac. Tanque:19lt,autonom.trab.:4.8hr, Serie No. *2918536 y *3226501</v>
          </cell>
        </row>
        <row r="36">
          <cell r="A36" t="str">
            <v>Planta Electrica a gasolina, modelo:7200ETG,marca:enermax, potencia:6.3KW,arranque:manual-electrico,motor:GX390K1-honda,potencia:13HP,nivel de ruido: 78 decibeles, capac. Tanque:19lt,autonom.trab.:4.8hr, Serie No. *2918536 y *3226501</v>
          </cell>
          <cell r="B36" t="str">
            <v>MYE</v>
          </cell>
          <cell r="C36">
            <v>4780000</v>
          </cell>
          <cell r="D36">
            <v>5170665</v>
          </cell>
          <cell r="E36" t="str">
            <v>OM7AC</v>
          </cell>
          <cell r="F36">
            <v>16550035</v>
          </cell>
          <cell r="G36" t="str">
            <v>Planta Electrica a gasolina, modelo:7200ETG,marca:enermax, potencia:6.3KW,arranque:manual-electrico,motor:GX390K1-honda,potencia:13HP,nivel de ruido: 78 decibeles, capac. Tanque:19lt,autonom.trab.:4.8hr, Serie No. *2918536 y *3226501</v>
          </cell>
        </row>
        <row r="37">
          <cell r="A37" t="str">
            <v>Equipos de Bombeo Sumergibles para pozo profundo-Marca Ebara (modelo BHS 1012-5-125, capacidad  H=131.1m(430Ft),Q=180m3/hr(50L/sg), motor:125HP</v>
          </cell>
          <cell r="B37" t="str">
            <v>MYE</v>
          </cell>
          <cell r="C37">
            <v>32413996</v>
          </cell>
          <cell r="D37">
            <v>35063184</v>
          </cell>
          <cell r="E37" t="str">
            <v>OM7AC</v>
          </cell>
          <cell r="F37">
            <v>16550036</v>
          </cell>
          <cell r="G37" t="str">
            <v>Equipos de Bombeo Sumergibles para pozo profundo-Marca Ebara (modelo BHS 1012-5-125, capacidad  H=131.1m(430Ft),Q=180m3/hr(50L/sg), motor:125HP</v>
          </cell>
        </row>
        <row r="38">
          <cell r="A38" t="str">
            <v>Equipos de Bombeo Sumergibles para pozo profundo-Marca Ebara(modelo BHS 517-12-45, capacidad H=112.8m(370Ft), Q=72m3/hr(20L/sg),motor:45HP</v>
          </cell>
          <cell r="B38" t="str">
            <v>MYE</v>
          </cell>
          <cell r="C38">
            <v>13611904</v>
          </cell>
          <cell r="D38">
            <v>14724399</v>
          </cell>
          <cell r="E38" t="str">
            <v>OM7AC</v>
          </cell>
          <cell r="F38">
            <v>16550037</v>
          </cell>
          <cell r="G38" t="str">
            <v>Equipos de Bombeo Sumergibles para pozo profundo-Marca Ebara(modelo BHS 517-12-45, capacidad H=112.8m(370Ft), Q=72m3/hr(20L/sg),motor:45HP</v>
          </cell>
        </row>
        <row r="39">
          <cell r="A39" t="str">
            <v>Equipos de Bombeo Sumergibles para pozo profundo-Marca Ebara(modelo BHS 517-11-40,capacidad H=100m(328Ft),Q=72m3/hr(20L/sg),motor:40HP</v>
          </cell>
          <cell r="B39" t="str">
            <v>MYE</v>
          </cell>
          <cell r="C39">
            <v>12747124</v>
          </cell>
          <cell r="D39">
            <v>13788940</v>
          </cell>
          <cell r="E39" t="str">
            <v>OM7AC</v>
          </cell>
          <cell r="F39">
            <v>16550038</v>
          </cell>
          <cell r="G39" t="str">
            <v>Equipos de Bombeo Sumergibles para pozo profundo-Marca Ebara(modelo BHS 517-11-40,capacidad H=100m(328Ft),Q=72m3/hr(20L/sg),motor:40HP</v>
          </cell>
        </row>
        <row r="40">
          <cell r="A40" t="str">
            <v>Bomba Sumergible marca grundfos inoxidable modelo 800S1000-4 con motor franklin electric de 100 460voltios</v>
          </cell>
          <cell r="B40" t="str">
            <v>MYE</v>
          </cell>
          <cell r="C40">
            <v>28431600</v>
          </cell>
          <cell r="D40">
            <v>29267162</v>
          </cell>
          <cell r="E40" t="str">
            <v>OM7AC</v>
          </cell>
          <cell r="F40">
            <v>16550039</v>
          </cell>
          <cell r="G40" t="str">
            <v>Bomba Sumergible marca grundfos inoxidable modelo 800S1000-4 con motor franklin electric de 100 460voltios</v>
          </cell>
        </row>
        <row r="41">
          <cell r="A41" t="str">
            <v>Motobomba Sumergible marca grundfos inoxidable modelo 385S500-6 con motor franklin electric de 50HP a 460voltios</v>
          </cell>
          <cell r="B41" t="str">
            <v>MYE</v>
          </cell>
          <cell r="C41">
            <v>15581120</v>
          </cell>
          <cell r="D41">
            <v>16039024</v>
          </cell>
          <cell r="E41" t="str">
            <v>OM7AC</v>
          </cell>
          <cell r="F41">
            <v>16550040</v>
          </cell>
          <cell r="G41" t="str">
            <v>Motobomba Sumergible marca grundfos inoxidable modelo 385S500-6 con motor franklin electric de 50HP a 460voltios</v>
          </cell>
        </row>
        <row r="42">
          <cell r="A42" t="str">
            <v>Motobomba Sumergible marca grundfos inoxidable modelo 475S1000-9 con motor franklin electric de 100HP a 460voltios</v>
          </cell>
          <cell r="B42" t="str">
            <v>MYE</v>
          </cell>
          <cell r="C42">
            <v>25462000</v>
          </cell>
          <cell r="D42">
            <v>26210288</v>
          </cell>
          <cell r="E42" t="str">
            <v>OM7AC</v>
          </cell>
          <cell r="F42">
            <v>16550041</v>
          </cell>
          <cell r="G42" t="str">
            <v>Motobomba Sumergible marca grundfos inoxidable modelo 475S1000-9 con motor franklin electric de 100HP a 460voltios</v>
          </cell>
        </row>
        <row r="43">
          <cell r="A43" t="str">
            <v>Destapadora k-1000 ridg ref:*34295</v>
          </cell>
          <cell r="B43" t="str">
            <v>MYE</v>
          </cell>
          <cell r="C43">
            <v>11484000</v>
          </cell>
          <cell r="D43">
            <v>11821495</v>
          </cell>
          <cell r="E43" t="str">
            <v>OM7AL</v>
          </cell>
          <cell r="F43">
            <v>16550042</v>
          </cell>
          <cell r="G43" t="str">
            <v>Destapadora k-1000 ridg ref:*34295</v>
          </cell>
        </row>
        <row r="44">
          <cell r="A44" t="str">
            <v>Destapadora k-1000 ridg ref:*34295</v>
          </cell>
          <cell r="B44" t="str">
            <v>MYE</v>
          </cell>
          <cell r="C44">
            <v>11484000</v>
          </cell>
          <cell r="D44">
            <v>11821495</v>
          </cell>
          <cell r="E44" t="str">
            <v>OM7AL</v>
          </cell>
          <cell r="F44">
            <v>16550043</v>
          </cell>
          <cell r="G44" t="str">
            <v>Destapadora k-1000 ridg ref:*34295</v>
          </cell>
        </row>
        <row r="45">
          <cell r="A45" t="str">
            <v>Llave de Tubo trabajo</v>
          </cell>
          <cell r="B45" t="str">
            <v>MYE</v>
          </cell>
          <cell r="C45">
            <v>152241</v>
          </cell>
          <cell r="D45">
            <v>156711</v>
          </cell>
          <cell r="E45" t="str">
            <v>HA7</v>
          </cell>
          <cell r="F45">
            <v>16550044</v>
          </cell>
          <cell r="G45" t="str">
            <v>Llave de Tubo trabajo</v>
          </cell>
        </row>
        <row r="46">
          <cell r="A46" t="str">
            <v>LLave P/ Tubo de trabajo</v>
          </cell>
          <cell r="B46" t="str">
            <v>MYE</v>
          </cell>
          <cell r="C46">
            <v>240071</v>
          </cell>
          <cell r="D46">
            <v>247126</v>
          </cell>
          <cell r="E46" t="str">
            <v>HA7</v>
          </cell>
          <cell r="F46">
            <v>16550045</v>
          </cell>
          <cell r="G46" t="str">
            <v>LLave P/ Tubo de trabajo</v>
          </cell>
        </row>
        <row r="47">
          <cell r="A47" t="str">
            <v>Llave p/ Tubo de trabajo</v>
          </cell>
          <cell r="B47" t="str">
            <v>MYE</v>
          </cell>
          <cell r="C47">
            <v>506920</v>
          </cell>
          <cell r="D47">
            <v>521819</v>
          </cell>
          <cell r="E47" t="str">
            <v>HA7</v>
          </cell>
          <cell r="F47">
            <v>16550046</v>
          </cell>
          <cell r="G47" t="str">
            <v>LLave P/ Tubo de trabajo</v>
          </cell>
        </row>
        <row r="48">
          <cell r="A48" t="str">
            <v>Extrator 5 TON.5.1/2*7" POWER TEAM</v>
          </cell>
          <cell r="B48" t="str">
            <v>MYE</v>
          </cell>
          <cell r="C48">
            <v>170369</v>
          </cell>
          <cell r="D48">
            <v>175380</v>
          </cell>
          <cell r="E48" t="str">
            <v>HA7</v>
          </cell>
          <cell r="F48">
            <v>16550047</v>
          </cell>
          <cell r="G48" t="str">
            <v>Extrator 5 TON.5.1/2*7" POWER TEAM</v>
          </cell>
        </row>
        <row r="49">
          <cell r="A49" t="str">
            <v>Martillo D.Bola 24ONZ</v>
          </cell>
          <cell r="B49" t="str">
            <v>MYE</v>
          </cell>
          <cell r="C49">
            <v>82319</v>
          </cell>
          <cell r="D49">
            <v>84737</v>
          </cell>
          <cell r="E49" t="str">
            <v>HA7</v>
          </cell>
          <cell r="F49">
            <v>16550048</v>
          </cell>
          <cell r="G49" t="str">
            <v>Martillo D.Bola 24ONZ</v>
          </cell>
        </row>
        <row r="50">
          <cell r="A50" t="str">
            <v>Hombresolo 10 guijada</v>
          </cell>
          <cell r="B50" t="str">
            <v>MYE</v>
          </cell>
          <cell r="C50">
            <v>41380</v>
          </cell>
          <cell r="D50">
            <v>42603</v>
          </cell>
          <cell r="E50" t="str">
            <v>HA7</v>
          </cell>
          <cell r="F50">
            <v>16550049</v>
          </cell>
          <cell r="G50" t="str">
            <v>Hombresolo 10 guijada</v>
          </cell>
        </row>
        <row r="51">
          <cell r="A51" t="str">
            <v>Jgo. de Llaves BRISTOL 0.28</v>
          </cell>
          <cell r="B51" t="str">
            <v>MYE</v>
          </cell>
          <cell r="C51">
            <v>98739</v>
          </cell>
          <cell r="D51">
            <v>101639</v>
          </cell>
          <cell r="E51" t="str">
            <v>HA7</v>
          </cell>
          <cell r="F51">
            <v>16550050</v>
          </cell>
          <cell r="G51" t="str">
            <v>Jgo. de Llaves BRISTOL 0.28</v>
          </cell>
        </row>
        <row r="52">
          <cell r="A52" t="str">
            <v>Jgo. de BROGAS 1/16-1 HSS 37 pzas.</v>
          </cell>
          <cell r="B52" t="str">
            <v>MYE</v>
          </cell>
          <cell r="C52">
            <v>1046900</v>
          </cell>
          <cell r="D52">
            <v>1077670</v>
          </cell>
          <cell r="E52" t="str">
            <v>HA7</v>
          </cell>
          <cell r="F52">
            <v>16550051</v>
          </cell>
          <cell r="G52" t="str">
            <v>Jgo. de BROGAS 1/16-1 HSS 37 pzas.</v>
          </cell>
          <cell r="H52">
            <v>1</v>
          </cell>
        </row>
        <row r="53">
          <cell r="A53" t="str">
            <v>Ratchet de 1/2 IR</v>
          </cell>
          <cell r="B53" t="str">
            <v>MYE</v>
          </cell>
          <cell r="C53">
            <v>136703</v>
          </cell>
          <cell r="D53">
            <v>140724</v>
          </cell>
          <cell r="E53" t="str">
            <v>HA7</v>
          </cell>
          <cell r="F53">
            <v>16550052</v>
          </cell>
          <cell r="G53" t="str">
            <v>Ratchet de 1/2 IR</v>
          </cell>
          <cell r="H53">
            <v>1</v>
          </cell>
        </row>
        <row r="54">
          <cell r="A54" t="str">
            <v>Prensa de Banco de 8"URSUS</v>
          </cell>
          <cell r="B54" t="str">
            <v>MYE</v>
          </cell>
          <cell r="C54">
            <v>396720</v>
          </cell>
          <cell r="D54">
            <v>408380</v>
          </cell>
          <cell r="E54" t="str">
            <v>HA7</v>
          </cell>
          <cell r="F54">
            <v>16550053</v>
          </cell>
          <cell r="G54" t="str">
            <v>Prensa de Banco de 8"URSUS</v>
          </cell>
          <cell r="H54">
            <v>1</v>
          </cell>
        </row>
        <row r="55">
          <cell r="A55" t="str">
            <v>Prensa Cadena de</v>
          </cell>
          <cell r="B55" t="str">
            <v>MYE</v>
          </cell>
          <cell r="C55">
            <v>1696419</v>
          </cell>
          <cell r="D55">
            <v>1746270</v>
          </cell>
          <cell r="E55" t="str">
            <v>HA7</v>
          </cell>
          <cell r="F55">
            <v>16550054</v>
          </cell>
          <cell r="G55" t="str">
            <v>Prensa Cadena de</v>
          </cell>
          <cell r="H55">
            <v>1</v>
          </cell>
        </row>
        <row r="56">
          <cell r="A56" t="str">
            <v>Llave P/tubo Trabajo</v>
          </cell>
          <cell r="B56" t="str">
            <v>MYE</v>
          </cell>
          <cell r="C56">
            <v>106453</v>
          </cell>
          <cell r="D56">
            <v>109582</v>
          </cell>
          <cell r="E56" t="str">
            <v>HA7</v>
          </cell>
          <cell r="F56">
            <v>16550055</v>
          </cell>
          <cell r="G56" t="str">
            <v>Llave P/tubo Trabajo</v>
          </cell>
          <cell r="H56">
            <v>1</v>
          </cell>
        </row>
        <row r="57">
          <cell r="A57" t="str">
            <v>Barra de Puntas 16 Libras Marca</v>
          </cell>
          <cell r="B57" t="str">
            <v>MYE</v>
          </cell>
          <cell r="C57">
            <v>43639</v>
          </cell>
          <cell r="D57">
            <v>44929</v>
          </cell>
          <cell r="E57" t="str">
            <v>HA7</v>
          </cell>
          <cell r="F57">
            <v>16550056</v>
          </cell>
          <cell r="G57" t="str">
            <v>Barra de Puntas 16 Libras Marca</v>
          </cell>
        </row>
        <row r="58">
          <cell r="A58" t="str">
            <v>Barra de Puntas 16 Libras Marca</v>
          </cell>
          <cell r="B58" t="str">
            <v>MYE</v>
          </cell>
          <cell r="C58">
            <v>43639</v>
          </cell>
          <cell r="D58">
            <v>44929</v>
          </cell>
          <cell r="E58" t="str">
            <v>HA7</v>
          </cell>
          <cell r="F58">
            <v>16550057</v>
          </cell>
          <cell r="G58" t="str">
            <v>Barra de Puntas 16 Libras Marca</v>
          </cell>
        </row>
        <row r="59">
          <cell r="A59" t="str">
            <v>Manguera Gemela Oxiacetilenica</v>
          </cell>
          <cell r="B59" t="str">
            <v>MYE</v>
          </cell>
          <cell r="C59">
            <v>5730</v>
          </cell>
          <cell r="D59">
            <v>5902</v>
          </cell>
          <cell r="E59" t="str">
            <v>HA7</v>
          </cell>
          <cell r="F59">
            <v>16550058</v>
          </cell>
          <cell r="G59" t="str">
            <v>Manguera Gemela Oxiacetilenica</v>
          </cell>
          <cell r="H59">
            <v>1</v>
          </cell>
        </row>
        <row r="60">
          <cell r="A60" t="str">
            <v>Manguera Gemela Oxiacetilenica</v>
          </cell>
          <cell r="B60" t="str">
            <v>MYE</v>
          </cell>
          <cell r="C60">
            <v>5730</v>
          </cell>
          <cell r="D60">
            <v>5902</v>
          </cell>
          <cell r="E60" t="str">
            <v>HA7</v>
          </cell>
          <cell r="F60">
            <v>16550059</v>
          </cell>
          <cell r="G60" t="str">
            <v>Manguera Gemela Oxiacetilenica</v>
          </cell>
          <cell r="H60">
            <v>1</v>
          </cell>
        </row>
        <row r="61">
          <cell r="A61" t="str">
            <v>Manguera Gemela Oxiacetilenica</v>
          </cell>
          <cell r="B61" t="str">
            <v>MYE</v>
          </cell>
          <cell r="C61">
            <v>5730</v>
          </cell>
          <cell r="D61">
            <v>5902</v>
          </cell>
          <cell r="E61" t="str">
            <v>HA7</v>
          </cell>
          <cell r="F61">
            <v>16550060</v>
          </cell>
          <cell r="G61" t="str">
            <v>Manguera Gemela Oxiacetilenica</v>
          </cell>
          <cell r="H61">
            <v>1</v>
          </cell>
        </row>
        <row r="62">
          <cell r="A62" t="str">
            <v>Manguera Gemela Oxiacetilenica</v>
          </cell>
          <cell r="B62" t="str">
            <v>MYE</v>
          </cell>
          <cell r="C62">
            <v>5730</v>
          </cell>
          <cell r="D62">
            <v>5902</v>
          </cell>
          <cell r="E62" t="str">
            <v>HA7</v>
          </cell>
          <cell r="F62">
            <v>16550061</v>
          </cell>
          <cell r="G62" t="str">
            <v>Manguera Gemela Oxiacetilenica</v>
          </cell>
          <cell r="H62">
            <v>1</v>
          </cell>
        </row>
        <row r="63">
          <cell r="A63" t="str">
            <v>Manguera Gemela Oxiacetilenica</v>
          </cell>
          <cell r="B63" t="str">
            <v>MYE</v>
          </cell>
          <cell r="C63">
            <v>5730</v>
          </cell>
          <cell r="D63">
            <v>5902</v>
          </cell>
          <cell r="E63" t="str">
            <v>HA7</v>
          </cell>
          <cell r="F63">
            <v>16550062</v>
          </cell>
          <cell r="G63" t="str">
            <v>Manguera Gemela Oxiacetilenica</v>
          </cell>
          <cell r="H63">
            <v>1</v>
          </cell>
        </row>
        <row r="64">
          <cell r="A64" t="str">
            <v>Manguera Gemela Oxiacetilenica</v>
          </cell>
          <cell r="B64" t="str">
            <v>MYE</v>
          </cell>
          <cell r="C64">
            <v>5730</v>
          </cell>
          <cell r="D64">
            <v>5902</v>
          </cell>
          <cell r="E64" t="str">
            <v>HA7</v>
          </cell>
          <cell r="F64">
            <v>16550063</v>
          </cell>
          <cell r="G64" t="str">
            <v>Manguera Gemela Oxiacetilenica</v>
          </cell>
          <cell r="H64">
            <v>1</v>
          </cell>
        </row>
        <row r="65">
          <cell r="A65" t="str">
            <v>Manguera Gemela Oxiacetilenica</v>
          </cell>
          <cell r="B65" t="str">
            <v>MYE</v>
          </cell>
          <cell r="C65">
            <v>5730</v>
          </cell>
          <cell r="D65">
            <v>5902</v>
          </cell>
          <cell r="E65" t="str">
            <v>HA7</v>
          </cell>
          <cell r="F65">
            <v>16550064</v>
          </cell>
          <cell r="G65" t="str">
            <v>Manguera Gemela Oxiacetilenica</v>
          </cell>
        </row>
        <row r="66">
          <cell r="A66" t="str">
            <v>Manguera Gemela Oxiacetilenica</v>
          </cell>
          <cell r="B66" t="str">
            <v>MYE</v>
          </cell>
          <cell r="C66">
            <v>5730</v>
          </cell>
          <cell r="D66">
            <v>5902</v>
          </cell>
          <cell r="E66" t="str">
            <v>HA7</v>
          </cell>
          <cell r="F66">
            <v>16550065</v>
          </cell>
          <cell r="G66" t="str">
            <v>Manguera Gemela Oxiacetilenica</v>
          </cell>
        </row>
        <row r="67">
          <cell r="A67" t="str">
            <v>Manguera Gemela Oxiacetilenica</v>
          </cell>
          <cell r="B67" t="str">
            <v>MYE</v>
          </cell>
          <cell r="C67">
            <v>5730</v>
          </cell>
          <cell r="D67">
            <v>5902</v>
          </cell>
          <cell r="E67" t="str">
            <v>HA7</v>
          </cell>
          <cell r="F67">
            <v>16550066</v>
          </cell>
          <cell r="G67" t="str">
            <v>Manguera Gemela Oxiacetilenica</v>
          </cell>
        </row>
        <row r="68">
          <cell r="A68" t="str">
            <v>Manguera Gemela Oxiacetilenica</v>
          </cell>
          <cell r="B68" t="str">
            <v>MYE</v>
          </cell>
          <cell r="C68">
            <v>5730</v>
          </cell>
          <cell r="D68">
            <v>5902</v>
          </cell>
          <cell r="E68" t="str">
            <v>HA7</v>
          </cell>
          <cell r="F68">
            <v>16550067</v>
          </cell>
          <cell r="G68" t="str">
            <v>Manguera Gemela Oxiacetilenica</v>
          </cell>
        </row>
        <row r="69">
          <cell r="A69" t="str">
            <v>Manguera Gemela Oxiacetilenica</v>
          </cell>
          <cell r="B69" t="str">
            <v>MYE</v>
          </cell>
          <cell r="C69">
            <v>5730</v>
          </cell>
          <cell r="D69">
            <v>5902</v>
          </cell>
          <cell r="E69" t="str">
            <v>HA7</v>
          </cell>
          <cell r="F69">
            <v>16550068</v>
          </cell>
          <cell r="G69" t="str">
            <v>Manguera Gemela Oxiacetilenica</v>
          </cell>
        </row>
        <row r="70">
          <cell r="A70" t="str">
            <v>Manguera Gemela Oxiacetilenica</v>
          </cell>
          <cell r="B70" t="str">
            <v>MYE</v>
          </cell>
          <cell r="C70">
            <v>5730</v>
          </cell>
          <cell r="D70">
            <v>5902</v>
          </cell>
          <cell r="E70" t="str">
            <v>HA7</v>
          </cell>
          <cell r="F70">
            <v>16550069</v>
          </cell>
          <cell r="G70" t="str">
            <v>Manguera Gemela Oxiacetilenica</v>
          </cell>
        </row>
        <row r="71">
          <cell r="A71" t="str">
            <v>Manguera Gemela Oxiacetilenica</v>
          </cell>
          <cell r="B71" t="str">
            <v>MYE</v>
          </cell>
          <cell r="C71">
            <v>5730</v>
          </cell>
          <cell r="D71">
            <v>5902</v>
          </cell>
          <cell r="E71" t="str">
            <v>HA7</v>
          </cell>
          <cell r="F71">
            <v>16550070</v>
          </cell>
          <cell r="G71" t="str">
            <v>Manguera Gemela Oxiacetilenica</v>
          </cell>
        </row>
        <row r="72">
          <cell r="A72" t="str">
            <v>Manguera Gemela Oxiacetilenica</v>
          </cell>
          <cell r="B72" t="str">
            <v>MYE</v>
          </cell>
          <cell r="C72">
            <v>5730</v>
          </cell>
          <cell r="D72">
            <v>5902</v>
          </cell>
          <cell r="E72" t="str">
            <v>HA7</v>
          </cell>
          <cell r="F72">
            <v>16550071</v>
          </cell>
          <cell r="G72" t="str">
            <v>Manguera Gemela Oxiacetilenica</v>
          </cell>
        </row>
        <row r="73">
          <cell r="A73" t="str">
            <v>Manguera Gemela Oxiacetilenica</v>
          </cell>
          <cell r="B73" t="str">
            <v>MYE</v>
          </cell>
          <cell r="C73">
            <v>5730</v>
          </cell>
          <cell r="D73">
            <v>5902</v>
          </cell>
          <cell r="E73" t="str">
            <v>HA7</v>
          </cell>
          <cell r="F73">
            <v>16550072</v>
          </cell>
          <cell r="G73" t="str">
            <v>Manguera Gemela Oxiacetilenica</v>
          </cell>
        </row>
        <row r="74">
          <cell r="A74" t="str">
            <v>Manguera Gemela Oxiacetilenica</v>
          </cell>
          <cell r="B74" t="str">
            <v>MYE</v>
          </cell>
          <cell r="C74">
            <v>5730</v>
          </cell>
          <cell r="D74">
            <v>5902</v>
          </cell>
          <cell r="E74" t="str">
            <v>HA7</v>
          </cell>
          <cell r="F74">
            <v>16550073</v>
          </cell>
          <cell r="G74" t="str">
            <v>Manguera Gemela Oxiacetilenica</v>
          </cell>
        </row>
        <row r="75">
          <cell r="A75" t="str">
            <v>Manguera Gemela Oxiacetilenica</v>
          </cell>
          <cell r="B75" t="str">
            <v>MYE</v>
          </cell>
          <cell r="C75">
            <v>5730</v>
          </cell>
          <cell r="D75">
            <v>5902</v>
          </cell>
          <cell r="E75" t="str">
            <v>HA7</v>
          </cell>
          <cell r="F75">
            <v>16550074</v>
          </cell>
          <cell r="G75" t="str">
            <v>Manguera Gemela Oxiacetilenica</v>
          </cell>
        </row>
        <row r="76">
          <cell r="A76" t="str">
            <v>Manguera Gemela Oxiacetilenica</v>
          </cell>
          <cell r="B76" t="str">
            <v>MYE</v>
          </cell>
          <cell r="C76">
            <v>5730</v>
          </cell>
          <cell r="D76">
            <v>5902</v>
          </cell>
          <cell r="E76" t="str">
            <v>HA7</v>
          </cell>
          <cell r="F76">
            <v>16550075</v>
          </cell>
          <cell r="G76" t="str">
            <v>Manguera Gemela Oxiacetilenica</v>
          </cell>
        </row>
        <row r="77">
          <cell r="A77" t="str">
            <v>Manguera Gemela Oxiacetilenica</v>
          </cell>
          <cell r="B77" t="str">
            <v>MYE</v>
          </cell>
          <cell r="C77">
            <v>5730</v>
          </cell>
          <cell r="D77">
            <v>5902</v>
          </cell>
          <cell r="E77" t="str">
            <v>HA7</v>
          </cell>
          <cell r="F77">
            <v>16550076</v>
          </cell>
          <cell r="G77" t="str">
            <v>Manguera Gemela Oxiacetilenica</v>
          </cell>
        </row>
        <row r="78">
          <cell r="A78" t="str">
            <v>Manguera Gemela Oxiacetilenica</v>
          </cell>
          <cell r="B78" t="str">
            <v>MYE</v>
          </cell>
          <cell r="C78">
            <v>5730</v>
          </cell>
          <cell r="D78">
            <v>5902</v>
          </cell>
          <cell r="E78" t="str">
            <v>HA7</v>
          </cell>
          <cell r="F78">
            <v>16550077</v>
          </cell>
          <cell r="G78" t="str">
            <v>Manguera Gemela Oxiacetilenica</v>
          </cell>
        </row>
        <row r="79">
          <cell r="A79" t="str">
            <v>Pinza P/PINES Comertible</v>
          </cell>
          <cell r="B79" t="str">
            <v>MYE</v>
          </cell>
          <cell r="C79">
            <v>75068</v>
          </cell>
          <cell r="D79">
            <v>77277</v>
          </cell>
          <cell r="E79" t="str">
            <v>HA7</v>
          </cell>
          <cell r="F79">
            <v>16550078</v>
          </cell>
          <cell r="G79" t="str">
            <v>Pinza P/PINES Comertible</v>
          </cell>
        </row>
        <row r="80">
          <cell r="A80" t="str">
            <v>Jgo.Cinceles 86C PROTO 5pzas.</v>
          </cell>
          <cell r="B80" t="str">
            <v>MYE</v>
          </cell>
          <cell r="C80">
            <v>89377</v>
          </cell>
          <cell r="D80">
            <v>91999</v>
          </cell>
          <cell r="E80" t="str">
            <v>HA7</v>
          </cell>
          <cell r="F80">
            <v>16550079</v>
          </cell>
          <cell r="G80" t="str">
            <v>Jgo.Cinceles 86C PROTO 5pzas.</v>
          </cell>
        </row>
        <row r="81">
          <cell r="A81" t="str">
            <v>Volvedor Articulado de 1</v>
          </cell>
          <cell r="B81" t="str">
            <v>MYE</v>
          </cell>
          <cell r="C81">
            <v>438632</v>
          </cell>
          <cell r="D81">
            <v>451531</v>
          </cell>
          <cell r="E81" t="str">
            <v>HA7</v>
          </cell>
          <cell r="F81">
            <v>16550080</v>
          </cell>
          <cell r="G81" t="str">
            <v>Volvedor Articulado de 1</v>
          </cell>
        </row>
        <row r="82">
          <cell r="A82" t="str">
            <v>Jgo.Cinceles 86B PROTO 7pzas.</v>
          </cell>
          <cell r="B82" t="str">
            <v>MYE</v>
          </cell>
          <cell r="C82">
            <v>151842</v>
          </cell>
          <cell r="D82">
            <v>156299</v>
          </cell>
          <cell r="E82" t="str">
            <v>HA7</v>
          </cell>
          <cell r="F82">
            <v>16550081</v>
          </cell>
          <cell r="G82" t="str">
            <v>Jgo.Cinceles 86B PROTO 7pzas.</v>
          </cell>
        </row>
        <row r="83">
          <cell r="A83" t="str">
            <v>Jgo. de Llaves BRISTOL 0.7</v>
          </cell>
          <cell r="B83" t="str">
            <v>MYE</v>
          </cell>
          <cell r="C83">
            <v>105448</v>
          </cell>
          <cell r="D83">
            <v>108546</v>
          </cell>
          <cell r="E83" t="str">
            <v>HA7</v>
          </cell>
          <cell r="F83">
            <v>16550082</v>
          </cell>
          <cell r="G83" t="str">
            <v>Jgo. de Llaves BRISTOL 0.7</v>
          </cell>
        </row>
        <row r="84">
          <cell r="A84" t="str">
            <v>Jgo. de Llaves Mixtas de 1 a 2" PROTOS</v>
          </cell>
          <cell r="B84" t="str">
            <v>MYE</v>
          </cell>
          <cell r="C84">
            <v>2746593</v>
          </cell>
          <cell r="D84">
            <v>2827312</v>
          </cell>
          <cell r="E84" t="str">
            <v>HA7</v>
          </cell>
          <cell r="F84">
            <v>16550083</v>
          </cell>
          <cell r="G84" t="str">
            <v>Jgo. de Llaves Mixtas de 1 a 2" PROTOS</v>
          </cell>
        </row>
        <row r="85">
          <cell r="A85" t="str">
            <v>Jgo. De Copas 1/2 de 3/8-1 PROTO</v>
          </cell>
          <cell r="B85" t="str">
            <v>MYE</v>
          </cell>
          <cell r="C85">
            <v>215353</v>
          </cell>
          <cell r="D85">
            <v>221676</v>
          </cell>
          <cell r="E85" t="str">
            <v>HA7</v>
          </cell>
          <cell r="F85">
            <v>16550084</v>
          </cell>
          <cell r="G85" t="str">
            <v>Jgo. De Copas 1/2 de 3/8-1 PROTO</v>
          </cell>
        </row>
        <row r="86">
          <cell r="A86" t="str">
            <v>Llave P/tubo Trabajo</v>
          </cell>
          <cell r="B86" t="str">
            <v>MYE</v>
          </cell>
          <cell r="C86">
            <v>106328</v>
          </cell>
          <cell r="D86">
            <v>109454</v>
          </cell>
          <cell r="E86" t="str">
            <v>HA7</v>
          </cell>
          <cell r="F86">
            <v>16550085</v>
          </cell>
          <cell r="G86" t="str">
            <v>Llave P/tubo Trabajo</v>
          </cell>
        </row>
        <row r="87">
          <cell r="A87" t="str">
            <v>Tijera P/Lamina 10"PROTO.</v>
          </cell>
          <cell r="B87" t="str">
            <v>MYE</v>
          </cell>
          <cell r="C87">
            <v>53274</v>
          </cell>
          <cell r="D87">
            <v>54837</v>
          </cell>
          <cell r="E87" t="str">
            <v>HA7</v>
          </cell>
          <cell r="F87">
            <v>16550086</v>
          </cell>
          <cell r="G87" t="str">
            <v>Tijera P/Lamina 10"PROTO.</v>
          </cell>
        </row>
        <row r="88">
          <cell r="A88" t="str">
            <v>Jgo. de Copas 1"DE 1.1/16-2" PROTO</v>
          </cell>
          <cell r="B88" t="str">
            <v>MYE</v>
          </cell>
          <cell r="C88">
            <v>1392174</v>
          </cell>
          <cell r="D88">
            <v>1433094</v>
          </cell>
          <cell r="E88" t="str">
            <v>HA7</v>
          </cell>
          <cell r="F88">
            <v>16550087</v>
          </cell>
          <cell r="G88" t="str">
            <v>Jgo. de Copas 1"DE 1.1/16-2" PROTO</v>
          </cell>
        </row>
        <row r="89">
          <cell r="A89" t="str">
            <v>Bomba Industrial  2.0 HP 4HME200 Marca Evans-motor webb 110/220voltios,succión y desc 1 1/2*1 1/4</v>
          </cell>
          <cell r="B89" t="str">
            <v>MYE</v>
          </cell>
          <cell r="C89">
            <v>473280</v>
          </cell>
          <cell r="D89">
            <v>487193</v>
          </cell>
          <cell r="E89" t="str">
            <v>HA7</v>
          </cell>
          <cell r="F89">
            <v>16550088</v>
          </cell>
          <cell r="G89" t="str">
            <v>Bomba Industrial  2.0 HP 4HME200 Marca Evans-motor webb 110/220voltios,succión y desc 1 1/2*1 1/4</v>
          </cell>
          <cell r="H89">
            <v>1</v>
          </cell>
        </row>
        <row r="90">
          <cell r="A90" t="str">
            <v>Equipo de Soldadura Autogena</v>
          </cell>
          <cell r="B90" t="str">
            <v>MYE</v>
          </cell>
          <cell r="C90">
            <v>1567595</v>
          </cell>
          <cell r="D90">
            <v>1585615</v>
          </cell>
          <cell r="E90" t="str">
            <v>HA7</v>
          </cell>
          <cell r="F90">
            <v>16550089</v>
          </cell>
          <cell r="G90" t="str">
            <v>Equipo de Soldadura Autogena</v>
          </cell>
          <cell r="H90">
            <v>1</v>
          </cell>
        </row>
        <row r="91">
          <cell r="A91" t="str">
            <v>Torres Riendadas de 40 metros de altura</v>
          </cell>
          <cell r="B91" t="str">
            <v>MYE</v>
          </cell>
          <cell r="C91">
            <v>14790000</v>
          </cell>
          <cell r="D91">
            <v>14960016</v>
          </cell>
          <cell r="E91" t="str">
            <v>HA7</v>
          </cell>
          <cell r="F91">
            <v>16550090</v>
          </cell>
          <cell r="G91" t="str">
            <v>Torres Riendadas de 40 metros de altura</v>
          </cell>
          <cell r="H91">
            <v>1</v>
          </cell>
        </row>
        <row r="92">
          <cell r="A92" t="str">
            <v>Torres Riendadas de 25 metros de altura</v>
          </cell>
          <cell r="B92" t="str">
            <v>MYE</v>
          </cell>
          <cell r="C92">
            <v>7377600</v>
          </cell>
          <cell r="D92">
            <v>7462407</v>
          </cell>
          <cell r="E92" t="str">
            <v>HA7</v>
          </cell>
          <cell r="F92">
            <v>16550091</v>
          </cell>
          <cell r="G92" t="str">
            <v>Torres Riendadas de 25 metros de altura</v>
          </cell>
          <cell r="H92">
            <v>1</v>
          </cell>
        </row>
        <row r="93">
          <cell r="A93" t="str">
            <v>Equipo protección respiratoria,de autocontenido, marca MSA,modelo AirHawk MMR,con cilindro ´para 30minutos,aire a 2216psi,arnes,correas,máscara ultra lite,reguladores,alarma y estuche</v>
          </cell>
          <cell r="B93" t="str">
            <v>MYE</v>
          </cell>
          <cell r="C93">
            <v>4872000</v>
          </cell>
          <cell r="D93">
            <v>5036507</v>
          </cell>
          <cell r="E93" t="str">
            <v>OM7AC</v>
          </cell>
          <cell r="F93">
            <v>16550092</v>
          </cell>
          <cell r="G93" t="str">
            <v>Equipo protección respiratoria,de autocontenido, marca MSA,modelo AirHawk MMR,con cilindro ´para 30minutos,aire a 2216psi,arnes,correas,máscara ultra lite,reguladores,alarma y estuche</v>
          </cell>
          <cell r="H93">
            <v>1</v>
          </cell>
        </row>
        <row r="94">
          <cell r="A94" t="str">
            <v>Equipo protección respiratoria,de autocontenido, marca MSA,modelo AirHawk MMR,con cilindro ´para 30minutos,aire a 2216psi,arnes,correas,máscara ultra lite,reguladores,alarma y estuche</v>
          </cell>
          <cell r="B94" t="str">
            <v>MYE</v>
          </cell>
          <cell r="C94">
            <v>4872000</v>
          </cell>
          <cell r="D94">
            <v>5036507</v>
          </cell>
          <cell r="E94" t="str">
            <v>OM7AC</v>
          </cell>
          <cell r="F94">
            <v>16550093</v>
          </cell>
          <cell r="G94" t="str">
            <v>Equipo protección respiratoria,de autocontenido, marca MSA,modelo AirHawk MMR,con cilindro ´para 30minutos,aire a 2216psi,arnes,correas,máscara ultra lite,reguladores,alarma y estuche</v>
          </cell>
          <cell r="H94">
            <v>1</v>
          </cell>
        </row>
        <row r="95">
          <cell r="A95" t="str">
            <v>Guadañadora TL- 52 J400(incluye gafas,taro medidor de aceite,3 cuchillos,herramientas,arnes y manual de operaciones)</v>
          </cell>
          <cell r="B95" t="str">
            <v>MYE</v>
          </cell>
          <cell r="C95">
            <v>1326170</v>
          </cell>
          <cell r="D95">
            <v>1379856</v>
          </cell>
          <cell r="E95" t="str">
            <v>OM7AC</v>
          </cell>
          <cell r="F95">
            <v>16550094</v>
          </cell>
          <cell r="G95" t="str">
            <v>Guadañadora TL- 52 J400(incluye gafas,taro medidor de aceite,3 cuchillos,herramientas,arnes y manual de operaciones)</v>
          </cell>
        </row>
        <row r="96">
          <cell r="A96" t="str">
            <v>Llave de cadena p/tb de 2 a 12 Pulgadas  Marca Ridgid</v>
          </cell>
          <cell r="B96" t="str">
            <v>MYE</v>
          </cell>
          <cell r="C96">
            <v>2589294</v>
          </cell>
          <cell r="D96">
            <v>2666318</v>
          </cell>
          <cell r="E96" t="str">
            <v>HA7</v>
          </cell>
          <cell r="F96">
            <v>16550095</v>
          </cell>
          <cell r="G96" t="str">
            <v>Llave de cadena p/tb de 2 a 12 Pulgadas  Marca Ridgid</v>
          </cell>
        </row>
        <row r="97">
          <cell r="A97" t="str">
            <v>Llave de cadena p/tb de 2 a 12 Pulgadas  Marca Ridgid</v>
          </cell>
          <cell r="B97" t="str">
            <v>MYE</v>
          </cell>
          <cell r="C97">
            <v>2589294</v>
          </cell>
          <cell r="D97">
            <v>2666318</v>
          </cell>
          <cell r="E97" t="str">
            <v>HA7</v>
          </cell>
          <cell r="F97">
            <v>16550096</v>
          </cell>
          <cell r="G97" t="str">
            <v>Llave de cadena p/tb de 2 a 12 Pulgadas  Marca Ridgid</v>
          </cell>
          <cell r="H97">
            <v>1</v>
          </cell>
        </row>
        <row r="98">
          <cell r="A98" t="str">
            <v>Transformadores   ?</v>
          </cell>
          <cell r="B98" t="str">
            <v>MYE</v>
          </cell>
          <cell r="C98">
            <v>3016000</v>
          </cell>
          <cell r="D98">
            <v>3034902</v>
          </cell>
          <cell r="E98" t="str">
            <v>OM7AC</v>
          </cell>
          <cell r="F98">
            <v>16550097</v>
          </cell>
          <cell r="G98" t="str">
            <v>Transformadores   ?</v>
          </cell>
          <cell r="H98">
            <v>1</v>
          </cell>
        </row>
        <row r="99">
          <cell r="A99" t="str">
            <v>Transformadores   ?</v>
          </cell>
          <cell r="B99" t="str">
            <v>MYE</v>
          </cell>
          <cell r="C99">
            <v>3016000</v>
          </cell>
          <cell r="D99">
            <v>3034902</v>
          </cell>
          <cell r="E99" t="str">
            <v>OM7AC</v>
          </cell>
          <cell r="F99">
            <v>16550098</v>
          </cell>
          <cell r="G99" t="str">
            <v>Transformadores   ?</v>
          </cell>
        </row>
        <row r="100">
          <cell r="A100" t="str">
            <v>Transformadores   ?</v>
          </cell>
          <cell r="B100" t="str">
            <v>MYE</v>
          </cell>
          <cell r="C100">
            <v>3016000</v>
          </cell>
          <cell r="D100">
            <v>3034902</v>
          </cell>
          <cell r="E100" t="str">
            <v>OM7AC</v>
          </cell>
          <cell r="F100">
            <v>16550099</v>
          </cell>
          <cell r="G100" t="str">
            <v>Transformadores   ?</v>
          </cell>
        </row>
        <row r="101">
          <cell r="A101" t="str">
            <v>Transformadores   ?</v>
          </cell>
          <cell r="B101" t="str">
            <v>MYE</v>
          </cell>
          <cell r="C101">
            <v>3016000</v>
          </cell>
          <cell r="D101">
            <v>3034902</v>
          </cell>
          <cell r="E101" t="str">
            <v>OM7AC</v>
          </cell>
          <cell r="F101">
            <v>16550100</v>
          </cell>
          <cell r="G101" t="str">
            <v>Transformadores   ?</v>
          </cell>
        </row>
        <row r="102">
          <cell r="A102" t="str">
            <v>Transformadores   ?</v>
          </cell>
          <cell r="B102" t="str">
            <v>MYE</v>
          </cell>
          <cell r="C102">
            <v>3016000</v>
          </cell>
          <cell r="D102">
            <v>3034902</v>
          </cell>
          <cell r="E102" t="str">
            <v>OM7AL</v>
          </cell>
          <cell r="F102">
            <v>16550101</v>
          </cell>
          <cell r="G102" t="str">
            <v>Transformadores   ?</v>
          </cell>
        </row>
        <row r="103">
          <cell r="A103" t="str">
            <v>Transformadores   ?</v>
          </cell>
          <cell r="B103" t="str">
            <v>MYE</v>
          </cell>
          <cell r="C103">
            <v>3016000</v>
          </cell>
          <cell r="D103">
            <v>3034902</v>
          </cell>
          <cell r="E103" t="str">
            <v>OM7AC</v>
          </cell>
          <cell r="F103">
            <v>16550102</v>
          </cell>
          <cell r="G103" t="str">
            <v>Transformadores   ?</v>
          </cell>
        </row>
        <row r="104">
          <cell r="A104" t="str">
            <v>Transformadores   ?</v>
          </cell>
          <cell r="B104" t="str">
            <v>MYE</v>
          </cell>
          <cell r="C104">
            <v>3016000</v>
          </cell>
          <cell r="D104">
            <v>3034902</v>
          </cell>
          <cell r="E104" t="str">
            <v>OM7AC</v>
          </cell>
          <cell r="F104">
            <v>16550103</v>
          </cell>
          <cell r="G104" t="str">
            <v>Transformadores   ?</v>
          </cell>
        </row>
        <row r="105">
          <cell r="A105" t="str">
            <v>Transformadores   ?</v>
          </cell>
          <cell r="B105" t="str">
            <v>MYE</v>
          </cell>
          <cell r="C105">
            <v>3016000</v>
          </cell>
          <cell r="D105">
            <v>3034902</v>
          </cell>
          <cell r="E105" t="str">
            <v>OM7AC</v>
          </cell>
          <cell r="F105">
            <v>16550104</v>
          </cell>
          <cell r="G105" t="str">
            <v>Transformadores   ?</v>
          </cell>
        </row>
        <row r="106">
          <cell r="A106" t="str">
            <v>Compresor Crafstman 3HP, 15GLN</v>
          </cell>
          <cell r="B106" t="str">
            <v>MYE</v>
          </cell>
          <cell r="C106">
            <v>989750</v>
          </cell>
          <cell r="D106">
            <v>943894</v>
          </cell>
          <cell r="E106" t="str">
            <v>HA7</v>
          </cell>
          <cell r="F106">
            <v>16550105</v>
          </cell>
          <cell r="G106" t="str">
            <v>Compresor Crafstman 3HP, 15GLN</v>
          </cell>
        </row>
        <row r="107">
          <cell r="A107" t="str">
            <v>Aire acondicionado Samsung de 2.4 Tn. Ofic. Czal</v>
          </cell>
          <cell r="B107" t="str">
            <v>MYE</v>
          </cell>
          <cell r="C107">
            <v>3801900</v>
          </cell>
          <cell r="D107">
            <v>4899606</v>
          </cell>
          <cell r="E107" t="str">
            <v>OM5</v>
          </cell>
          <cell r="F107">
            <v>16550106</v>
          </cell>
          <cell r="G107" t="str">
            <v>Aire acondicionado Samsung de 2.4 Tn. Ofic. Czal</v>
          </cell>
        </row>
        <row r="108">
          <cell r="A108" t="str">
            <v>Motor franklin de 60 hp a 460V</v>
          </cell>
          <cell r="B108" t="str">
            <v>MYE</v>
          </cell>
          <cell r="C108">
            <v>8839200</v>
          </cell>
          <cell r="D108">
            <v>9271177</v>
          </cell>
          <cell r="E108" t="str">
            <v>OM7AC</v>
          </cell>
          <cell r="F108">
            <v>16550107</v>
          </cell>
          <cell r="G108" t="str">
            <v>Motor franklin de 60 hp a 460V</v>
          </cell>
        </row>
        <row r="109">
          <cell r="A109" t="str">
            <v>B:omba sumergible inox Grundfod 230S, con motor Franklin 30HP</v>
          </cell>
          <cell r="B109" t="str">
            <v>MYE</v>
          </cell>
          <cell r="C109">
            <v>10625600</v>
          </cell>
          <cell r="D109">
            <v>11144878</v>
          </cell>
          <cell r="E109" t="str">
            <v>OM7AC</v>
          </cell>
          <cell r="F109">
            <v>16550108</v>
          </cell>
          <cell r="G109" t="str">
            <v>B:omba sumergible inox Grundfod 230S, con motor Franklin 30HP</v>
          </cell>
        </row>
        <row r="110">
          <cell r="A110" t="str">
            <v>Motobomba modelo SP 230S-10</v>
          </cell>
          <cell r="B110" t="str">
            <v>MYE</v>
          </cell>
          <cell r="C110">
            <v>13166000</v>
          </cell>
          <cell r="D110">
            <v>13911490</v>
          </cell>
          <cell r="E110" t="str">
            <v>OM7AC</v>
          </cell>
          <cell r="F110">
            <v>16550109</v>
          </cell>
          <cell r="G110" t="str">
            <v>Motobomba modelo SP 230S-10</v>
          </cell>
        </row>
        <row r="111">
          <cell r="A111" t="str">
            <v>Motor sumerg. Franklin 30HP Mod. 230S</v>
          </cell>
          <cell r="B111" t="str">
            <v>MYE</v>
          </cell>
          <cell r="C111">
            <v>6043600</v>
          </cell>
          <cell r="D111">
            <v>6145824</v>
          </cell>
          <cell r="E111" t="str">
            <v>OM7AC</v>
          </cell>
          <cell r="F111">
            <v>16550110</v>
          </cell>
          <cell r="G111" t="str">
            <v>Motor sumerg. Franklin 30HP Mod. 230S</v>
          </cell>
        </row>
        <row r="112">
          <cell r="A112" t="str">
            <v>Tanque de hierro con carreta</v>
          </cell>
          <cell r="B112" t="str">
            <v>MYE</v>
          </cell>
          <cell r="C112">
            <v>686200</v>
          </cell>
          <cell r="D112">
            <v>683097</v>
          </cell>
          <cell r="E112" t="str">
            <v>OM7AC</v>
          </cell>
          <cell r="F112">
            <v>16550111</v>
          </cell>
          <cell r="G112" t="str">
            <v>Tanque de hierro con carreta</v>
          </cell>
        </row>
        <row r="113">
          <cell r="A113" t="str">
            <v>Meger Kioritsu 3122</v>
          </cell>
          <cell r="B113" t="str">
            <v>MYE</v>
          </cell>
          <cell r="C113">
            <v>2070600</v>
          </cell>
          <cell r="D113">
            <v>1989401</v>
          </cell>
          <cell r="E113" t="str">
            <v>HA7</v>
          </cell>
          <cell r="F113">
            <v>16550112</v>
          </cell>
          <cell r="G113" t="e">
            <v>#N/A</v>
          </cell>
        </row>
        <row r="114">
          <cell r="A114" t="str">
            <v>Aire Acondic. Mini Split 22000</v>
          </cell>
          <cell r="B114" t="str">
            <v>MYE</v>
          </cell>
          <cell r="C114">
            <v>2463300</v>
          </cell>
          <cell r="D114">
            <v>2372031</v>
          </cell>
          <cell r="E114" t="str">
            <v>OM7AC</v>
          </cell>
          <cell r="F114">
            <v>16550113</v>
          </cell>
          <cell r="G114" t="e">
            <v>#N/A</v>
          </cell>
        </row>
        <row r="115">
          <cell r="A115" t="str">
            <v>Taladro rotomartillo de 1/2</v>
          </cell>
          <cell r="B115" t="str">
            <v>MYE</v>
          </cell>
          <cell r="C115">
            <v>852000</v>
          </cell>
          <cell r="D115">
            <v>821586</v>
          </cell>
          <cell r="E115" t="str">
            <v>HA7</v>
          </cell>
          <cell r="F115">
            <v>16550114</v>
          </cell>
          <cell r="G115" t="e">
            <v>#N/A</v>
          </cell>
        </row>
        <row r="116">
          <cell r="A116" t="str">
            <v>Motor sumerg Ebara M10</v>
          </cell>
          <cell r="B116" t="str">
            <v>MYE</v>
          </cell>
          <cell r="C116">
            <v>23442891</v>
          </cell>
          <cell r="D116">
            <v>22779927</v>
          </cell>
          <cell r="E116" t="str">
            <v>OM7AC</v>
          </cell>
          <cell r="F116">
            <v>16550115</v>
          </cell>
          <cell r="G116" t="e">
            <v>#N/A</v>
          </cell>
        </row>
        <row r="117">
          <cell r="A117" t="str">
            <v>Guadaña TL-52 J400</v>
          </cell>
          <cell r="B117" t="str">
            <v>MYE</v>
          </cell>
          <cell r="C117">
            <v>1365000</v>
          </cell>
          <cell r="D117">
            <v>1346277</v>
          </cell>
          <cell r="E117" t="str">
            <v>OM7AC</v>
          </cell>
          <cell r="F117">
            <v>16550116</v>
          </cell>
          <cell r="G117" t="e">
            <v>#N/A</v>
          </cell>
        </row>
        <row r="118">
          <cell r="A118" t="str">
            <v>Guadaña TL-52 J400</v>
          </cell>
          <cell r="B118" t="str">
            <v>MYE</v>
          </cell>
          <cell r="C118">
            <v>1365000</v>
          </cell>
          <cell r="D118">
            <v>1346277</v>
          </cell>
          <cell r="E118" t="str">
            <v>OM7AL</v>
          </cell>
          <cell r="F118">
            <v>16550117</v>
          </cell>
          <cell r="G118" t="e">
            <v>#N/A</v>
          </cell>
        </row>
        <row r="119">
          <cell r="A119" t="str">
            <v>Fuente lavado de ojos ducha mixta</v>
          </cell>
          <cell r="B119" t="str">
            <v>EMC</v>
          </cell>
          <cell r="C119">
            <v>1096664</v>
          </cell>
          <cell r="D119">
            <v>1128894</v>
          </cell>
          <cell r="E119" t="str">
            <v>EL7</v>
          </cell>
          <cell r="F119">
            <v>16600001</v>
          </cell>
          <cell r="G119" t="str">
            <v>Fuente lavado de ojos ducha mixta</v>
          </cell>
        </row>
        <row r="120">
          <cell r="A120" t="str">
            <v>Fuente lavado de ojos ducha mixta</v>
          </cell>
          <cell r="B120" t="str">
            <v>EMC</v>
          </cell>
          <cell r="C120">
            <v>1096664</v>
          </cell>
          <cell r="D120">
            <v>1128894</v>
          </cell>
          <cell r="E120" t="str">
            <v>EL7</v>
          </cell>
          <cell r="F120">
            <v>16600002</v>
          </cell>
          <cell r="G120" t="str">
            <v>Fuente lavado de ojos ducha mixta</v>
          </cell>
        </row>
        <row r="121">
          <cell r="A121" t="str">
            <v>Fuente lavado de ojos ducha mixta</v>
          </cell>
          <cell r="B121" t="str">
            <v>EMC</v>
          </cell>
          <cell r="C121">
            <v>1096664</v>
          </cell>
          <cell r="D121">
            <v>1128894</v>
          </cell>
          <cell r="E121" t="str">
            <v>EL7</v>
          </cell>
          <cell r="F121">
            <v>16600003</v>
          </cell>
          <cell r="G121" t="str">
            <v>Fuente lavado de ojos ducha mixta</v>
          </cell>
        </row>
        <row r="122">
          <cell r="A122" t="str">
            <v>Sension 7w/1 meter cond probe 115</v>
          </cell>
          <cell r="B122" t="str">
            <v>EMC</v>
          </cell>
          <cell r="C122">
            <v>3507005</v>
          </cell>
          <cell r="D122">
            <v>3594227</v>
          </cell>
          <cell r="E122" t="str">
            <v>EL7</v>
          </cell>
          <cell r="F122">
            <v>16600004</v>
          </cell>
          <cell r="G122" t="str">
            <v>Sension 7w/1 meter cond probe 115</v>
          </cell>
        </row>
        <row r="123">
          <cell r="A123" t="str">
            <v>DR/4000u spectro,uv/vis 115 VAC</v>
          </cell>
          <cell r="B123" t="str">
            <v>EMC</v>
          </cell>
          <cell r="C123">
            <v>28182989</v>
          </cell>
          <cell r="D123">
            <v>28883909</v>
          </cell>
          <cell r="E123" t="str">
            <v>EL7</v>
          </cell>
          <cell r="F123">
            <v>16600005</v>
          </cell>
          <cell r="G123" t="str">
            <v>DR/4000u spectro,uv/vis 115 VAC</v>
          </cell>
        </row>
        <row r="124">
          <cell r="A124" t="str">
            <v>Macropipeteador pipetas 0.1-100 estuche schott</v>
          </cell>
          <cell r="B124" t="str">
            <v>EMC</v>
          </cell>
          <cell r="C124">
            <v>171093</v>
          </cell>
          <cell r="D124">
            <v>-92282</v>
          </cell>
          <cell r="E124" t="str">
            <v>EL7</v>
          </cell>
          <cell r="F124">
            <v>16600006</v>
          </cell>
          <cell r="G124" t="str">
            <v>Macropipeteador pipetas 0.1-100 estuche schott</v>
          </cell>
        </row>
        <row r="125">
          <cell r="A125" t="str">
            <v>Digital titrator</v>
          </cell>
          <cell r="B125" t="str">
            <v>EMC</v>
          </cell>
          <cell r="C125">
            <v>666490</v>
          </cell>
          <cell r="D125">
            <v>683062</v>
          </cell>
          <cell r="E125" t="str">
            <v>EL7</v>
          </cell>
          <cell r="F125">
            <v>16600007</v>
          </cell>
          <cell r="G125" t="str">
            <v>Digital titrator</v>
          </cell>
        </row>
        <row r="126">
          <cell r="A126" t="str">
            <v>Digital titrator</v>
          </cell>
          <cell r="B126" t="str">
            <v>EMC</v>
          </cell>
          <cell r="C126">
            <v>666490</v>
          </cell>
          <cell r="D126">
            <v>683062</v>
          </cell>
          <cell r="E126" t="str">
            <v>EL7</v>
          </cell>
          <cell r="F126">
            <v>16600008</v>
          </cell>
          <cell r="G126" t="str">
            <v>Digital titrator</v>
          </cell>
        </row>
        <row r="127">
          <cell r="A127" t="str">
            <v>2100N lab turb. 115/230v, 50/60HZ epa1821</v>
          </cell>
          <cell r="B127" t="str">
            <v>EMC</v>
          </cell>
          <cell r="C127">
            <v>8759578</v>
          </cell>
          <cell r="D127">
            <v>8977426</v>
          </cell>
          <cell r="E127" t="str">
            <v>EL7</v>
          </cell>
          <cell r="F127">
            <v>16600009</v>
          </cell>
          <cell r="G127" t="str">
            <v>2100N lab turb. 115/230v, 50/60HZ epa1821</v>
          </cell>
        </row>
        <row r="128">
          <cell r="A128" t="str">
            <v>Sension1 w/platinum ph electrode ce</v>
          </cell>
          <cell r="B128" t="str">
            <v>EMC</v>
          </cell>
          <cell r="C128">
            <v>2266065</v>
          </cell>
          <cell r="D128">
            <v>2322421</v>
          </cell>
          <cell r="E128" t="str">
            <v>EL7</v>
          </cell>
          <cell r="F128">
            <v>16600010</v>
          </cell>
          <cell r="G128" t="str">
            <v>Sension1 w/platinum ph electrode ce</v>
          </cell>
        </row>
        <row r="129">
          <cell r="A129" t="str">
            <v>Sension3 lab ph meter 115v</v>
          </cell>
          <cell r="B129" t="str">
            <v>EMC</v>
          </cell>
          <cell r="C129">
            <v>2805604</v>
          </cell>
          <cell r="D129">
            <v>2875380</v>
          </cell>
          <cell r="E129" t="str">
            <v>EL7</v>
          </cell>
          <cell r="F129">
            <v>16600011</v>
          </cell>
          <cell r="G129" t="str">
            <v>Sension3 lab ph meter 115v</v>
          </cell>
        </row>
        <row r="130">
          <cell r="A130" t="str">
            <v>Quanti-Sealer 110</v>
          </cell>
          <cell r="B130" t="str">
            <v>EMC</v>
          </cell>
          <cell r="C130">
            <v>11088480</v>
          </cell>
          <cell r="D130">
            <v>11364252</v>
          </cell>
          <cell r="E130" t="str">
            <v>EL7</v>
          </cell>
          <cell r="F130">
            <v>16600012</v>
          </cell>
          <cell r="G130" t="str">
            <v>Quanti-Sealer 110</v>
          </cell>
        </row>
        <row r="131">
          <cell r="A131" t="str">
            <v>Incubadora 120v 30*29*24</v>
          </cell>
          <cell r="B131" t="str">
            <v>EMC</v>
          </cell>
          <cell r="C131">
            <v>2239420</v>
          </cell>
          <cell r="D131">
            <v>2295111</v>
          </cell>
          <cell r="E131" t="str">
            <v>EL7</v>
          </cell>
          <cell r="F131">
            <v>16600013</v>
          </cell>
          <cell r="G131" t="str">
            <v>Incubadora 120v 30*29*24</v>
          </cell>
        </row>
        <row r="132">
          <cell r="A132" t="str">
            <v>Olla Autoclave 25lts</v>
          </cell>
          <cell r="B132" t="str">
            <v>EMC</v>
          </cell>
          <cell r="C132">
            <v>2021224</v>
          </cell>
          <cell r="D132">
            <v>2071490</v>
          </cell>
          <cell r="E132" t="str">
            <v>EL7</v>
          </cell>
          <cell r="F132">
            <v>16600014</v>
          </cell>
          <cell r="G132" t="str">
            <v>Olla Autoclave 25lts</v>
          </cell>
        </row>
        <row r="133">
          <cell r="A133" t="str">
            <v>Destilador de agua mod 26-c waterwise</v>
          </cell>
          <cell r="B133" t="str">
            <v>EMC</v>
          </cell>
          <cell r="C133">
            <v>5042328</v>
          </cell>
          <cell r="D133">
            <v>5167731</v>
          </cell>
          <cell r="E133" t="str">
            <v>EL7</v>
          </cell>
          <cell r="F133">
            <v>16600015</v>
          </cell>
          <cell r="G133" t="str">
            <v>Destilador de agua mod 26-c waterwise</v>
          </cell>
        </row>
        <row r="134">
          <cell r="A134" t="str">
            <v>Lampara UV laboratorio</v>
          </cell>
          <cell r="B134" t="str">
            <v>EMC</v>
          </cell>
          <cell r="C134">
            <v>598322</v>
          </cell>
          <cell r="D134">
            <v>613201</v>
          </cell>
          <cell r="E134" t="str">
            <v>EL7</v>
          </cell>
          <cell r="F134">
            <v>16600016</v>
          </cell>
          <cell r="G134" t="str">
            <v>lampara uv laboratorio</v>
          </cell>
        </row>
        <row r="135">
          <cell r="A135" t="str">
            <v>Rotametro REGAL 7501-100</v>
          </cell>
          <cell r="B135" t="str">
            <v>ETT</v>
          </cell>
          <cell r="C135">
            <v>1136800</v>
          </cell>
          <cell r="D135">
            <v>1097037</v>
          </cell>
          <cell r="E135" t="str">
            <v>EDEL7</v>
          </cell>
          <cell r="F135">
            <v>16600017</v>
          </cell>
          <cell r="G135" t="str">
            <v>Rotametro REGAL 7501-100</v>
          </cell>
        </row>
        <row r="136">
          <cell r="A136" t="str">
            <v>Macropipeteador eléctrico ACCU</v>
          </cell>
          <cell r="B136" t="str">
            <v>EMC</v>
          </cell>
          <cell r="C136">
            <v>1378080</v>
          </cell>
          <cell r="D136">
            <v>1347771</v>
          </cell>
          <cell r="E136" t="str">
            <v>EL7</v>
          </cell>
          <cell r="F136">
            <v>16600018</v>
          </cell>
          <cell r="G136" t="e">
            <v>#N/A</v>
          </cell>
        </row>
        <row r="137">
          <cell r="A137" t="str">
            <v>Camaras Mavica Sony FD200 digital</v>
          </cell>
          <cell r="B137" t="str">
            <v>MEEO</v>
          </cell>
          <cell r="C137">
            <v>1799000</v>
          </cell>
          <cell r="D137">
            <v>1120607</v>
          </cell>
          <cell r="E137" t="str">
            <v>OME5</v>
          </cell>
          <cell r="F137">
            <v>16650001</v>
          </cell>
          <cell r="G137" t="str">
            <v>Camaras Mavica Sony FD200 digital</v>
          </cell>
        </row>
        <row r="138">
          <cell r="A138" t="str">
            <v>Camaras Mavica Sony FD200 digital</v>
          </cell>
          <cell r="B138" t="str">
            <v>MEEO</v>
          </cell>
          <cell r="C138">
            <v>1799000</v>
          </cell>
          <cell r="D138">
            <v>1120607</v>
          </cell>
          <cell r="E138" t="str">
            <v>OME5</v>
          </cell>
          <cell r="F138">
            <v>16650002</v>
          </cell>
          <cell r="G138" t="str">
            <v>Camaras Mavica Sony FD200 digital</v>
          </cell>
          <cell r="H138">
            <v>1</v>
          </cell>
        </row>
        <row r="139">
          <cell r="A139" t="str">
            <v>Camaras de Video Sony TV 140 digital</v>
          </cell>
          <cell r="B139" t="str">
            <v>MEEO</v>
          </cell>
          <cell r="C139">
            <v>1699000</v>
          </cell>
          <cell r="D139">
            <v>1058312</v>
          </cell>
          <cell r="E139" t="str">
            <v>OME5</v>
          </cell>
          <cell r="F139">
            <v>16650003</v>
          </cell>
          <cell r="G139" t="str">
            <v>Camaras de Video Sony TV 140 digital</v>
          </cell>
          <cell r="H139">
            <v>1</v>
          </cell>
        </row>
        <row r="140">
          <cell r="A140" t="str">
            <v>Camaras de Video Sony TV 140 digital</v>
          </cell>
          <cell r="B140" t="str">
            <v>MEEO</v>
          </cell>
          <cell r="C140">
            <v>1699000</v>
          </cell>
          <cell r="D140">
            <v>1058312</v>
          </cell>
          <cell r="E140" t="str">
            <v>OME5</v>
          </cell>
          <cell r="F140">
            <v>16650004</v>
          </cell>
          <cell r="G140" t="str">
            <v>Camaras de Video Sony TV 140 digital</v>
          </cell>
        </row>
        <row r="141">
          <cell r="A141" t="str">
            <v>Silla Gerencia Comercial</v>
          </cell>
          <cell r="B141" t="str">
            <v>MEEO</v>
          </cell>
          <cell r="C141">
            <v>430000</v>
          </cell>
          <cell r="D141">
            <v>535105</v>
          </cell>
          <cell r="E141" t="str">
            <v>ME5</v>
          </cell>
          <cell r="F141">
            <v>16650005</v>
          </cell>
          <cell r="G141" t="str">
            <v>Silla Gerencia Comercial</v>
          </cell>
        </row>
        <row r="142">
          <cell r="A142" t="str">
            <v>Greca 60 Pocillos Coldelec</v>
          </cell>
          <cell r="B142" t="str">
            <v>MEEO</v>
          </cell>
          <cell r="C142">
            <v>279328</v>
          </cell>
          <cell r="D142">
            <v>108114</v>
          </cell>
          <cell r="E142" t="str">
            <v>OME5</v>
          </cell>
          <cell r="F142">
            <v>16650006</v>
          </cell>
          <cell r="G142" t="str">
            <v>Greca 60 Pocillos Coldelec</v>
          </cell>
        </row>
        <row r="143">
          <cell r="A143" t="str">
            <v>Escritorios en madera mekano</v>
          </cell>
          <cell r="B143" t="str">
            <v>MEEO</v>
          </cell>
          <cell r="C143">
            <v>240000</v>
          </cell>
          <cell r="D143">
            <v>298670</v>
          </cell>
          <cell r="E143" t="str">
            <v>ME5</v>
          </cell>
          <cell r="F143">
            <v>16650007</v>
          </cell>
          <cell r="G143" t="str">
            <v>Escritorios en madera mekano</v>
          </cell>
        </row>
        <row r="144">
          <cell r="A144" t="str">
            <v>Escritorios en madera mekano</v>
          </cell>
          <cell r="B144" t="str">
            <v>MEEO</v>
          </cell>
          <cell r="C144">
            <v>240000</v>
          </cell>
          <cell r="D144">
            <v>298670</v>
          </cell>
          <cell r="E144" t="str">
            <v>ME5</v>
          </cell>
          <cell r="F144">
            <v>16650008</v>
          </cell>
          <cell r="G144" t="str">
            <v>Escritorios en madera mekano</v>
          </cell>
        </row>
        <row r="145">
          <cell r="A145" t="str">
            <v>Silla Gerencial</v>
          </cell>
          <cell r="B145" t="str">
            <v>MEEO</v>
          </cell>
          <cell r="C145">
            <v>246500</v>
          </cell>
          <cell r="D145">
            <v>309054</v>
          </cell>
          <cell r="E145" t="str">
            <v>ME5</v>
          </cell>
          <cell r="F145">
            <v>16650009</v>
          </cell>
          <cell r="G145" t="str">
            <v>Silla Gerencial</v>
          </cell>
        </row>
        <row r="146">
          <cell r="A146" t="str">
            <v>Silla para puesto de trabajo</v>
          </cell>
          <cell r="B146" t="str">
            <v>MEEO</v>
          </cell>
          <cell r="C146">
            <v>198650</v>
          </cell>
          <cell r="D146">
            <v>249059</v>
          </cell>
          <cell r="E146" t="str">
            <v>ME5</v>
          </cell>
          <cell r="F146">
            <v>16650010</v>
          </cell>
          <cell r="G146" t="str">
            <v>Silla para puesto de trabajo</v>
          </cell>
        </row>
        <row r="147">
          <cell r="A147" t="str">
            <v>Silla para puesto de trabajo</v>
          </cell>
          <cell r="B147" t="str">
            <v>MEEO</v>
          </cell>
          <cell r="C147">
            <v>198650</v>
          </cell>
          <cell r="D147">
            <v>249059</v>
          </cell>
          <cell r="E147" t="str">
            <v>ME5</v>
          </cell>
          <cell r="F147">
            <v>16650011</v>
          </cell>
          <cell r="G147" t="str">
            <v>Silla para puesto de trabajo</v>
          </cell>
        </row>
        <row r="148">
          <cell r="A148" t="str">
            <v>Silla para puesto de trabajo</v>
          </cell>
          <cell r="B148" t="str">
            <v>MEEO</v>
          </cell>
          <cell r="C148">
            <v>198650</v>
          </cell>
          <cell r="D148">
            <v>249059</v>
          </cell>
          <cell r="E148" t="str">
            <v>ME5</v>
          </cell>
          <cell r="F148">
            <v>16650012</v>
          </cell>
          <cell r="G148" t="str">
            <v>Silla para puesto de trabajo</v>
          </cell>
        </row>
        <row r="149">
          <cell r="A149" t="str">
            <v>Silla para puesto de trabajo</v>
          </cell>
          <cell r="B149" t="str">
            <v>MEEO</v>
          </cell>
          <cell r="C149">
            <v>198650</v>
          </cell>
          <cell r="D149">
            <v>249059</v>
          </cell>
          <cell r="E149" t="str">
            <v>ME5</v>
          </cell>
          <cell r="F149">
            <v>16650013</v>
          </cell>
          <cell r="G149" t="str">
            <v>Silla para puesto de trabajo</v>
          </cell>
        </row>
        <row r="150">
          <cell r="A150" t="str">
            <v>Silla para puesto de trabajo</v>
          </cell>
          <cell r="B150" t="str">
            <v>MEEO</v>
          </cell>
          <cell r="C150">
            <v>198650</v>
          </cell>
          <cell r="D150">
            <v>249059</v>
          </cell>
          <cell r="E150" t="str">
            <v>ME5</v>
          </cell>
          <cell r="F150">
            <v>16650014</v>
          </cell>
          <cell r="G150" t="str">
            <v>Silla para puesto de trabajo</v>
          </cell>
        </row>
        <row r="151">
          <cell r="A151" t="str">
            <v>Silla para puesto de trabajo</v>
          </cell>
          <cell r="B151" t="str">
            <v>MEEO</v>
          </cell>
          <cell r="C151">
            <v>198650</v>
          </cell>
          <cell r="D151">
            <v>249059</v>
          </cell>
          <cell r="E151" t="str">
            <v>ME5</v>
          </cell>
          <cell r="F151">
            <v>16650015</v>
          </cell>
          <cell r="G151" t="str">
            <v>Silla para puesto de trabajo</v>
          </cell>
        </row>
        <row r="152">
          <cell r="A152" t="str">
            <v>Silla para puesto de trabajo</v>
          </cell>
          <cell r="B152" t="str">
            <v>MEEO</v>
          </cell>
          <cell r="C152">
            <v>198650</v>
          </cell>
          <cell r="D152">
            <v>249059</v>
          </cell>
          <cell r="E152" t="str">
            <v>ME5</v>
          </cell>
          <cell r="F152">
            <v>16650016</v>
          </cell>
          <cell r="G152" t="str">
            <v>Silla para puesto de trabajo</v>
          </cell>
        </row>
        <row r="153">
          <cell r="A153" t="str">
            <v>Silla para puesto de trabajo</v>
          </cell>
          <cell r="B153" t="str">
            <v>MEEO</v>
          </cell>
          <cell r="C153">
            <v>198650</v>
          </cell>
          <cell r="D153">
            <v>249059</v>
          </cell>
          <cell r="E153" t="str">
            <v>ME5</v>
          </cell>
          <cell r="F153">
            <v>16650017</v>
          </cell>
          <cell r="G153" t="str">
            <v>Silla para puesto de trabajo</v>
          </cell>
        </row>
        <row r="154">
          <cell r="A154" t="str">
            <v>Tandens de cuatro sillas en paño, color negro</v>
          </cell>
          <cell r="B154" t="str">
            <v>MEEO</v>
          </cell>
          <cell r="C154">
            <v>498800</v>
          </cell>
          <cell r="D154">
            <v>625360</v>
          </cell>
          <cell r="E154" t="str">
            <v>ME5</v>
          </cell>
          <cell r="F154">
            <v>16650018</v>
          </cell>
          <cell r="G154" t="str">
            <v>Tandens de cuatro sillas en paño, color negro</v>
          </cell>
        </row>
        <row r="155">
          <cell r="A155" t="str">
            <v>Tandens de cuatro sillas en paño, color negro</v>
          </cell>
          <cell r="B155" t="str">
            <v>MEEO</v>
          </cell>
          <cell r="C155">
            <v>498800</v>
          </cell>
          <cell r="D155">
            <v>625360</v>
          </cell>
          <cell r="E155" t="str">
            <v>ME5</v>
          </cell>
          <cell r="F155">
            <v>16650019</v>
          </cell>
          <cell r="G155" t="str">
            <v>Tandens de cuatro sillas en paño, color negro</v>
          </cell>
        </row>
        <row r="156">
          <cell r="A156" t="str">
            <v>Silla Gerencial</v>
          </cell>
          <cell r="B156" t="str">
            <v>MEEO</v>
          </cell>
          <cell r="C156">
            <v>246500</v>
          </cell>
          <cell r="D156">
            <v>309054</v>
          </cell>
          <cell r="E156" t="str">
            <v>ME5</v>
          </cell>
          <cell r="F156">
            <v>16650020</v>
          </cell>
          <cell r="G156" t="str">
            <v>Silla Gerencial</v>
          </cell>
        </row>
        <row r="157">
          <cell r="A157" t="str">
            <v>Tandens de cuatro sillas en paño, color negro</v>
          </cell>
          <cell r="B157" t="str">
            <v>MEEO</v>
          </cell>
          <cell r="C157">
            <v>498800</v>
          </cell>
          <cell r="D157">
            <v>625360</v>
          </cell>
          <cell r="E157" t="str">
            <v>ME5</v>
          </cell>
          <cell r="F157">
            <v>16650021</v>
          </cell>
          <cell r="G157" t="str">
            <v>Tandens de cuatro sillas en paño, color negro</v>
          </cell>
        </row>
        <row r="158">
          <cell r="A158" t="str">
            <v>Tandens de cuatro sillas en paño, color negro</v>
          </cell>
          <cell r="B158" t="str">
            <v>MEEO</v>
          </cell>
          <cell r="C158">
            <v>498800</v>
          </cell>
          <cell r="D158">
            <v>625360</v>
          </cell>
          <cell r="E158" t="str">
            <v>ME5</v>
          </cell>
          <cell r="F158">
            <v>16650022</v>
          </cell>
          <cell r="G158" t="str">
            <v>Tandens de cuatro sillas en paño, color negro</v>
          </cell>
        </row>
        <row r="159">
          <cell r="A159" t="str">
            <v>Tandens de cuatro sillas en paño, color negro</v>
          </cell>
          <cell r="B159" t="str">
            <v>MEEO</v>
          </cell>
          <cell r="C159">
            <v>498800</v>
          </cell>
          <cell r="D159">
            <v>625360</v>
          </cell>
          <cell r="E159" t="str">
            <v>ME5</v>
          </cell>
          <cell r="F159">
            <v>16650023</v>
          </cell>
          <cell r="G159" t="str">
            <v>Tandens de cuatro sillas en paño, color negro</v>
          </cell>
        </row>
        <row r="160">
          <cell r="A160" t="str">
            <v>Mesa redonda</v>
          </cell>
          <cell r="B160" t="str">
            <v>MEEO</v>
          </cell>
          <cell r="C160">
            <v>50000</v>
          </cell>
          <cell r="D160">
            <v>62687</v>
          </cell>
          <cell r="E160" t="str">
            <v>ME5</v>
          </cell>
          <cell r="F160">
            <v>16650024</v>
          </cell>
          <cell r="G160" t="str">
            <v>Mesa redonda</v>
          </cell>
        </row>
        <row r="161">
          <cell r="A161" t="str">
            <v>Palomera de madera</v>
          </cell>
          <cell r="B161" t="str">
            <v>MEEO</v>
          </cell>
          <cell r="C161">
            <v>25000</v>
          </cell>
          <cell r="D161">
            <v>31346</v>
          </cell>
          <cell r="E161" t="str">
            <v>ME5</v>
          </cell>
          <cell r="F161">
            <v>16650025</v>
          </cell>
          <cell r="G161" t="str">
            <v>Palomera de madera</v>
          </cell>
        </row>
        <row r="162">
          <cell r="A162" t="str">
            <v>Carteleras</v>
          </cell>
          <cell r="B162" t="str">
            <v>MEEO</v>
          </cell>
          <cell r="C162">
            <v>20000</v>
          </cell>
          <cell r="D162">
            <v>25072</v>
          </cell>
          <cell r="E162" t="str">
            <v>ME5</v>
          </cell>
          <cell r="F162">
            <v>16650026</v>
          </cell>
          <cell r="G162" t="str">
            <v>Carteleras</v>
          </cell>
        </row>
        <row r="163">
          <cell r="A163" t="str">
            <v>Carteleras</v>
          </cell>
          <cell r="B163" t="str">
            <v>MEEO</v>
          </cell>
          <cell r="C163">
            <v>20000</v>
          </cell>
          <cell r="D163">
            <v>25072</v>
          </cell>
          <cell r="E163" t="str">
            <v>ME5</v>
          </cell>
          <cell r="F163">
            <v>16650027</v>
          </cell>
          <cell r="G163" t="str">
            <v>Carteleras</v>
          </cell>
        </row>
        <row r="164">
          <cell r="A164" t="str">
            <v>Cofres dobles</v>
          </cell>
          <cell r="B164" t="str">
            <v>MEEO</v>
          </cell>
          <cell r="C164">
            <v>50000</v>
          </cell>
          <cell r="D164">
            <v>62687</v>
          </cell>
          <cell r="E164" t="str">
            <v>OME5</v>
          </cell>
          <cell r="F164">
            <v>16650028</v>
          </cell>
          <cell r="G164" t="str">
            <v>Cofres dobles</v>
          </cell>
        </row>
        <row r="165">
          <cell r="A165" t="str">
            <v>Cofres dobles</v>
          </cell>
          <cell r="B165" t="str">
            <v>MEEO</v>
          </cell>
          <cell r="C165">
            <v>50000</v>
          </cell>
          <cell r="D165">
            <v>62687</v>
          </cell>
          <cell r="E165" t="str">
            <v>OME5</v>
          </cell>
          <cell r="F165">
            <v>16650029</v>
          </cell>
          <cell r="G165" t="str">
            <v>Cofres dobles</v>
          </cell>
        </row>
        <row r="166">
          <cell r="A166" t="str">
            <v>Escritorios grandes</v>
          </cell>
          <cell r="B166" t="str">
            <v>MEEO</v>
          </cell>
          <cell r="C166">
            <v>150000</v>
          </cell>
          <cell r="D166">
            <v>188057</v>
          </cell>
          <cell r="E166" t="str">
            <v>ME5</v>
          </cell>
          <cell r="F166">
            <v>16650030</v>
          </cell>
          <cell r="G166" t="str">
            <v>Escritorios grandes</v>
          </cell>
        </row>
        <row r="167">
          <cell r="A167" t="str">
            <v>Escritorios grandes</v>
          </cell>
          <cell r="B167" t="str">
            <v>MEEO</v>
          </cell>
          <cell r="C167">
            <v>150000</v>
          </cell>
          <cell r="D167">
            <v>188057</v>
          </cell>
          <cell r="E167" t="str">
            <v>ME5</v>
          </cell>
          <cell r="F167">
            <v>16650031</v>
          </cell>
          <cell r="G167" t="str">
            <v>Escritorios grandes</v>
          </cell>
        </row>
        <row r="168">
          <cell r="A168" t="str">
            <v>Módulos de trabajo</v>
          </cell>
          <cell r="B168" t="str">
            <v>MEEO</v>
          </cell>
          <cell r="C168">
            <v>150000</v>
          </cell>
          <cell r="D168">
            <v>188057</v>
          </cell>
          <cell r="E168" t="str">
            <v>ME5</v>
          </cell>
          <cell r="F168">
            <v>16650032</v>
          </cell>
          <cell r="G168" t="str">
            <v>Módulos de trabajo</v>
          </cell>
        </row>
        <row r="169">
          <cell r="A169" t="str">
            <v>Módulos de trabajo</v>
          </cell>
          <cell r="B169" t="str">
            <v>MEEO</v>
          </cell>
          <cell r="C169">
            <v>150000</v>
          </cell>
          <cell r="D169">
            <v>188057</v>
          </cell>
          <cell r="E169" t="str">
            <v>ME5</v>
          </cell>
          <cell r="F169">
            <v>16650033</v>
          </cell>
          <cell r="G169" t="str">
            <v>Módulos de trabajo</v>
          </cell>
        </row>
        <row r="170">
          <cell r="A170" t="str">
            <v>Poltronas</v>
          </cell>
          <cell r="B170" t="str">
            <v>MEEO</v>
          </cell>
          <cell r="C170">
            <v>40000</v>
          </cell>
          <cell r="D170">
            <v>50157</v>
          </cell>
          <cell r="E170" t="str">
            <v>ME5</v>
          </cell>
          <cell r="F170">
            <v>16650034</v>
          </cell>
          <cell r="G170" t="str">
            <v>Poltronas</v>
          </cell>
        </row>
        <row r="171">
          <cell r="A171" t="str">
            <v>Poltronas</v>
          </cell>
          <cell r="B171" t="str">
            <v>MEEO</v>
          </cell>
          <cell r="C171">
            <v>40000</v>
          </cell>
          <cell r="D171">
            <v>50157</v>
          </cell>
          <cell r="E171" t="str">
            <v>ME5</v>
          </cell>
          <cell r="F171">
            <v>16650035</v>
          </cell>
          <cell r="G171" t="str">
            <v>Poltronas</v>
          </cell>
        </row>
        <row r="172">
          <cell r="A172" t="str">
            <v>Poltronas</v>
          </cell>
          <cell r="B172" t="str">
            <v>MEEO</v>
          </cell>
          <cell r="C172">
            <v>40000</v>
          </cell>
          <cell r="D172">
            <v>50157</v>
          </cell>
          <cell r="E172" t="str">
            <v>ME5</v>
          </cell>
          <cell r="F172">
            <v>16650036</v>
          </cell>
          <cell r="G172" t="str">
            <v>Poltronas</v>
          </cell>
        </row>
        <row r="173">
          <cell r="A173" t="str">
            <v>Poltronas</v>
          </cell>
          <cell r="B173" t="str">
            <v>MEEO</v>
          </cell>
          <cell r="C173">
            <v>40000</v>
          </cell>
          <cell r="D173">
            <v>50157</v>
          </cell>
          <cell r="E173" t="str">
            <v>ME5</v>
          </cell>
          <cell r="F173">
            <v>16650037</v>
          </cell>
          <cell r="G173" t="str">
            <v>Poltronas</v>
          </cell>
        </row>
        <row r="174">
          <cell r="A174" t="str">
            <v>Poltronas</v>
          </cell>
          <cell r="B174" t="str">
            <v>MEEO</v>
          </cell>
          <cell r="C174">
            <v>40000</v>
          </cell>
          <cell r="D174">
            <v>50157</v>
          </cell>
          <cell r="E174" t="str">
            <v>ME5</v>
          </cell>
          <cell r="F174">
            <v>16650038</v>
          </cell>
          <cell r="G174" t="str">
            <v>Poltronas</v>
          </cell>
        </row>
        <row r="175">
          <cell r="A175" t="str">
            <v>Poltronas</v>
          </cell>
          <cell r="B175" t="str">
            <v>MEEO</v>
          </cell>
          <cell r="C175">
            <v>40000</v>
          </cell>
          <cell r="D175">
            <v>50157</v>
          </cell>
          <cell r="E175" t="str">
            <v>ME5</v>
          </cell>
          <cell r="F175">
            <v>16650039</v>
          </cell>
          <cell r="G175" t="str">
            <v>Poltronas</v>
          </cell>
        </row>
        <row r="176">
          <cell r="A176" t="str">
            <v>Postes de hierro para separadores</v>
          </cell>
          <cell r="B176" t="str">
            <v>MEEO</v>
          </cell>
          <cell r="C176">
            <v>10000</v>
          </cell>
          <cell r="D176">
            <v>12542</v>
          </cell>
          <cell r="E176" t="str">
            <v>OME5</v>
          </cell>
          <cell r="F176">
            <v>16650040</v>
          </cell>
          <cell r="G176" t="str">
            <v>Postes de hierro para separadores</v>
          </cell>
        </row>
        <row r="177">
          <cell r="A177" t="str">
            <v>Postes de hierro para separadores</v>
          </cell>
          <cell r="B177" t="str">
            <v>MEEO</v>
          </cell>
          <cell r="C177">
            <v>10000</v>
          </cell>
          <cell r="D177">
            <v>12542</v>
          </cell>
          <cell r="E177" t="str">
            <v>OME5</v>
          </cell>
          <cell r="F177">
            <v>16650041</v>
          </cell>
          <cell r="G177" t="str">
            <v>Postes de hierro para separadores</v>
          </cell>
        </row>
        <row r="178">
          <cell r="A178" t="str">
            <v>Postes de hierro para separadores</v>
          </cell>
          <cell r="B178" t="str">
            <v>MEEO</v>
          </cell>
          <cell r="C178">
            <v>10000</v>
          </cell>
          <cell r="D178">
            <v>12542</v>
          </cell>
          <cell r="E178" t="str">
            <v>OME5</v>
          </cell>
          <cell r="F178">
            <v>16650042</v>
          </cell>
          <cell r="G178" t="str">
            <v>Postes de hierro para separadores</v>
          </cell>
        </row>
        <row r="179">
          <cell r="A179" t="str">
            <v>Postes de hierro para separadores</v>
          </cell>
          <cell r="B179" t="str">
            <v>MEEO</v>
          </cell>
          <cell r="C179">
            <v>10000</v>
          </cell>
          <cell r="D179">
            <v>12542</v>
          </cell>
          <cell r="E179" t="str">
            <v>OME5</v>
          </cell>
          <cell r="F179">
            <v>16650043</v>
          </cell>
          <cell r="G179" t="str">
            <v>Postes de hierro para separadores</v>
          </cell>
        </row>
        <row r="180">
          <cell r="A180" t="str">
            <v>Postes de hierro para separadores</v>
          </cell>
          <cell r="B180" t="str">
            <v>MEEO</v>
          </cell>
          <cell r="C180">
            <v>10000</v>
          </cell>
          <cell r="D180">
            <v>12542</v>
          </cell>
          <cell r="E180" t="str">
            <v>OME5</v>
          </cell>
          <cell r="F180">
            <v>16650044</v>
          </cell>
          <cell r="G180" t="str">
            <v>Postes de hierro para separadores</v>
          </cell>
        </row>
        <row r="181">
          <cell r="A181" t="str">
            <v>Postes de hierro para separadores</v>
          </cell>
          <cell r="B181" t="str">
            <v>MEEO</v>
          </cell>
          <cell r="C181">
            <v>10000</v>
          </cell>
          <cell r="D181">
            <v>12542</v>
          </cell>
          <cell r="E181" t="str">
            <v>OME5</v>
          </cell>
          <cell r="F181">
            <v>16650045</v>
          </cell>
          <cell r="G181" t="str">
            <v>Postes de hierro para separadores</v>
          </cell>
        </row>
        <row r="182">
          <cell r="A182" t="str">
            <v>Postes de hierro para separadores</v>
          </cell>
          <cell r="B182" t="str">
            <v>MEEO</v>
          </cell>
          <cell r="C182">
            <v>10000</v>
          </cell>
          <cell r="D182">
            <v>12542</v>
          </cell>
          <cell r="E182" t="str">
            <v>OME5</v>
          </cell>
          <cell r="F182">
            <v>16650046</v>
          </cell>
          <cell r="G182" t="str">
            <v>Postes de hierro para separadores</v>
          </cell>
        </row>
        <row r="183">
          <cell r="A183" t="str">
            <v>Postes de hierro para separadores</v>
          </cell>
          <cell r="B183" t="str">
            <v>MEEO</v>
          </cell>
          <cell r="C183">
            <v>10000</v>
          </cell>
          <cell r="D183">
            <v>12542</v>
          </cell>
          <cell r="E183" t="str">
            <v>OME5</v>
          </cell>
          <cell r="F183">
            <v>16650047</v>
          </cell>
          <cell r="G183" t="str">
            <v>Postes de hierro para separadores</v>
          </cell>
        </row>
        <row r="184">
          <cell r="A184" t="str">
            <v>Postes de hierro para separadores</v>
          </cell>
          <cell r="B184" t="str">
            <v>MEEO</v>
          </cell>
          <cell r="C184">
            <v>10000</v>
          </cell>
          <cell r="D184">
            <v>12542</v>
          </cell>
          <cell r="E184" t="str">
            <v>OME5</v>
          </cell>
          <cell r="F184">
            <v>16650048</v>
          </cell>
          <cell r="G184" t="str">
            <v>Postes de hierro para separadores</v>
          </cell>
        </row>
        <row r="185">
          <cell r="A185" t="str">
            <v>Postes de hierro para separadores</v>
          </cell>
          <cell r="B185" t="str">
            <v>MEEO</v>
          </cell>
          <cell r="C185">
            <v>10000</v>
          </cell>
          <cell r="D185">
            <v>12542</v>
          </cell>
          <cell r="E185" t="str">
            <v>OME5</v>
          </cell>
          <cell r="F185">
            <v>16650049</v>
          </cell>
          <cell r="G185" t="str">
            <v>Postes de hierro para separadores</v>
          </cell>
        </row>
        <row r="186">
          <cell r="A186" t="str">
            <v>Postes de hierro para separadores</v>
          </cell>
          <cell r="B186" t="str">
            <v>MEEO</v>
          </cell>
          <cell r="C186">
            <v>10000</v>
          </cell>
          <cell r="D186">
            <v>12542</v>
          </cell>
          <cell r="E186" t="str">
            <v>OME5</v>
          </cell>
          <cell r="F186">
            <v>16650050</v>
          </cell>
          <cell r="G186" t="str">
            <v>Postes de hierro para separadores</v>
          </cell>
          <cell r="H186">
            <v>1</v>
          </cell>
        </row>
        <row r="187">
          <cell r="A187" t="str">
            <v>Postes de hierro para separadores</v>
          </cell>
          <cell r="B187" t="str">
            <v>MEEO</v>
          </cell>
          <cell r="C187">
            <v>10000</v>
          </cell>
          <cell r="D187">
            <v>12542</v>
          </cell>
          <cell r="E187" t="str">
            <v>OME5</v>
          </cell>
          <cell r="F187">
            <v>16650051</v>
          </cell>
          <cell r="G187" t="str">
            <v>Postes de hierro para separadores</v>
          </cell>
          <cell r="H187">
            <v>1</v>
          </cell>
        </row>
        <row r="188">
          <cell r="A188" t="str">
            <v>Postes de hierro para separadores</v>
          </cell>
          <cell r="B188" t="str">
            <v>MEEO</v>
          </cell>
          <cell r="C188">
            <v>10000</v>
          </cell>
          <cell r="D188">
            <v>12542</v>
          </cell>
          <cell r="E188" t="str">
            <v>OME5</v>
          </cell>
          <cell r="F188">
            <v>16650052</v>
          </cell>
          <cell r="G188" t="str">
            <v>Postes de hierro para separadores</v>
          </cell>
        </row>
        <row r="189">
          <cell r="A189" t="str">
            <v>Postes de hierro para separadores</v>
          </cell>
          <cell r="B189" t="str">
            <v>MEEO</v>
          </cell>
          <cell r="C189">
            <v>10000</v>
          </cell>
          <cell r="D189">
            <v>12542</v>
          </cell>
          <cell r="E189" t="str">
            <v>OME5</v>
          </cell>
          <cell r="F189">
            <v>16650053</v>
          </cell>
          <cell r="G189" t="str">
            <v>Postes de hierro para separadores</v>
          </cell>
        </row>
        <row r="190">
          <cell r="A190" t="str">
            <v>Postes de hierro para separadores</v>
          </cell>
          <cell r="B190" t="str">
            <v>MEEO</v>
          </cell>
          <cell r="C190">
            <v>10000</v>
          </cell>
          <cell r="D190">
            <v>12542</v>
          </cell>
          <cell r="E190" t="str">
            <v>OME5</v>
          </cell>
          <cell r="F190">
            <v>16650054</v>
          </cell>
          <cell r="G190" t="str">
            <v>Postes de hierro para separadores</v>
          </cell>
        </row>
        <row r="191">
          <cell r="A191" t="str">
            <v>Postes de hierro para separadores</v>
          </cell>
          <cell r="B191" t="str">
            <v>MEEO</v>
          </cell>
          <cell r="C191">
            <v>10000</v>
          </cell>
          <cell r="D191">
            <v>12542</v>
          </cell>
          <cell r="E191" t="str">
            <v>OME5</v>
          </cell>
          <cell r="F191">
            <v>16650055</v>
          </cell>
          <cell r="G191" t="str">
            <v>Postes de hierro para separadores</v>
          </cell>
        </row>
        <row r="192">
          <cell r="A192" t="str">
            <v>Postes de hierro para separadores</v>
          </cell>
          <cell r="B192" t="str">
            <v>MEEO</v>
          </cell>
          <cell r="C192">
            <v>10000</v>
          </cell>
          <cell r="D192">
            <v>12542</v>
          </cell>
          <cell r="E192" t="str">
            <v>OME5</v>
          </cell>
          <cell r="F192">
            <v>16650056</v>
          </cell>
          <cell r="G192" t="str">
            <v>Postes de hierro para separadores</v>
          </cell>
        </row>
        <row r="193">
          <cell r="A193" t="str">
            <v>Postes de hierro para separadores</v>
          </cell>
          <cell r="B193" t="str">
            <v>MEEO</v>
          </cell>
          <cell r="C193">
            <v>10000</v>
          </cell>
          <cell r="D193">
            <v>12542</v>
          </cell>
          <cell r="E193" t="str">
            <v>OME5</v>
          </cell>
          <cell r="F193">
            <v>16650057</v>
          </cell>
          <cell r="G193" t="str">
            <v>Postes de hierro para separadores</v>
          </cell>
        </row>
        <row r="194">
          <cell r="A194" t="str">
            <v>Postes de hierro para separadores</v>
          </cell>
          <cell r="B194" t="str">
            <v>MEEO</v>
          </cell>
          <cell r="C194">
            <v>10000</v>
          </cell>
          <cell r="D194">
            <v>12542</v>
          </cell>
          <cell r="E194" t="str">
            <v>OME5</v>
          </cell>
          <cell r="F194">
            <v>16650058</v>
          </cell>
          <cell r="G194" t="str">
            <v>Postes de hierro para separadores</v>
          </cell>
        </row>
        <row r="195">
          <cell r="A195" t="str">
            <v>Postes de hierro para separadores</v>
          </cell>
          <cell r="B195" t="str">
            <v>MEEO</v>
          </cell>
          <cell r="C195">
            <v>10000</v>
          </cell>
          <cell r="D195">
            <v>12542</v>
          </cell>
          <cell r="E195" t="str">
            <v>OME5</v>
          </cell>
          <cell r="F195">
            <v>16650059</v>
          </cell>
          <cell r="G195" t="str">
            <v>Postes de hierro para separadores</v>
          </cell>
        </row>
        <row r="196">
          <cell r="A196" t="str">
            <v>Postes de hierro para separadores</v>
          </cell>
          <cell r="B196" t="str">
            <v>MEEO</v>
          </cell>
          <cell r="C196">
            <v>10000</v>
          </cell>
          <cell r="D196">
            <v>12542</v>
          </cell>
          <cell r="E196" t="str">
            <v>OME5</v>
          </cell>
          <cell r="F196">
            <v>16650060</v>
          </cell>
          <cell r="G196" t="str">
            <v>Postes de hierro para separadores</v>
          </cell>
        </row>
        <row r="197">
          <cell r="A197" t="str">
            <v>Postes de hierro para separadores</v>
          </cell>
          <cell r="B197" t="str">
            <v>MEEO</v>
          </cell>
          <cell r="C197">
            <v>10000</v>
          </cell>
          <cell r="D197">
            <v>12542</v>
          </cell>
          <cell r="E197" t="str">
            <v>OME5</v>
          </cell>
          <cell r="F197">
            <v>16650061</v>
          </cell>
          <cell r="G197" t="str">
            <v>Postes de hierro para separadores</v>
          </cell>
        </row>
        <row r="198">
          <cell r="A198" t="str">
            <v>Postes de hierro para separadores</v>
          </cell>
          <cell r="B198" t="str">
            <v>MEEO</v>
          </cell>
          <cell r="C198">
            <v>10000</v>
          </cell>
          <cell r="D198">
            <v>12542</v>
          </cell>
          <cell r="E198" t="str">
            <v>OME5</v>
          </cell>
          <cell r="F198">
            <v>16650062</v>
          </cell>
          <cell r="G198" t="str">
            <v>Postes de hierro para separadores</v>
          </cell>
        </row>
        <row r="199">
          <cell r="A199" t="str">
            <v>Postes de hierro para separadores</v>
          </cell>
          <cell r="B199" t="str">
            <v>MEEO</v>
          </cell>
          <cell r="C199">
            <v>10000</v>
          </cell>
          <cell r="D199">
            <v>12542</v>
          </cell>
          <cell r="E199" t="str">
            <v>OME5</v>
          </cell>
          <cell r="F199">
            <v>16650063</v>
          </cell>
          <cell r="G199" t="str">
            <v>Postes de hierro para separadores</v>
          </cell>
        </row>
        <row r="200">
          <cell r="A200" t="str">
            <v>Postes de hierro para separadores</v>
          </cell>
          <cell r="B200" t="str">
            <v>MEEO</v>
          </cell>
          <cell r="C200">
            <v>10000</v>
          </cell>
          <cell r="D200">
            <v>12542</v>
          </cell>
          <cell r="E200" t="str">
            <v>OME5</v>
          </cell>
          <cell r="F200">
            <v>16650064</v>
          </cell>
          <cell r="G200" t="str">
            <v>Postes de hierro para separadores</v>
          </cell>
        </row>
        <row r="201">
          <cell r="A201" t="str">
            <v>Postes de hierro para separadores</v>
          </cell>
          <cell r="B201" t="str">
            <v>MEEO</v>
          </cell>
          <cell r="C201">
            <v>10000</v>
          </cell>
          <cell r="D201">
            <v>12542</v>
          </cell>
          <cell r="E201" t="str">
            <v>OME5</v>
          </cell>
          <cell r="F201">
            <v>16650065</v>
          </cell>
          <cell r="G201" t="str">
            <v>Postes de hierro para separadores</v>
          </cell>
          <cell r="H201">
            <v>1</v>
          </cell>
        </row>
        <row r="202">
          <cell r="A202" t="str">
            <v>Postes de hierro para separadores</v>
          </cell>
          <cell r="B202" t="str">
            <v>MEEO</v>
          </cell>
          <cell r="C202">
            <v>10000</v>
          </cell>
          <cell r="D202">
            <v>12542</v>
          </cell>
          <cell r="E202" t="str">
            <v>OME5</v>
          </cell>
          <cell r="F202">
            <v>16650066</v>
          </cell>
          <cell r="G202" t="str">
            <v>Postes de hierro para separadores</v>
          </cell>
        </row>
        <row r="203">
          <cell r="A203" t="str">
            <v>Postes de hierro para separadores</v>
          </cell>
          <cell r="B203" t="str">
            <v>MEEO</v>
          </cell>
          <cell r="C203">
            <v>10000</v>
          </cell>
          <cell r="D203">
            <v>12542</v>
          </cell>
          <cell r="E203" t="str">
            <v>OME5</v>
          </cell>
          <cell r="F203">
            <v>16650067</v>
          </cell>
          <cell r="G203" t="str">
            <v>Postes de hierro para separadores</v>
          </cell>
        </row>
        <row r="204">
          <cell r="A204" t="str">
            <v>Postes de hierro para separadores</v>
          </cell>
          <cell r="B204" t="str">
            <v>MEEO</v>
          </cell>
          <cell r="C204">
            <v>10000</v>
          </cell>
          <cell r="D204">
            <v>12542</v>
          </cell>
          <cell r="E204" t="str">
            <v>OME5</v>
          </cell>
          <cell r="F204">
            <v>16650068</v>
          </cell>
          <cell r="G204" t="str">
            <v>Postes de hierro para separadores</v>
          </cell>
        </row>
        <row r="205">
          <cell r="A205" t="str">
            <v>Postes de hierro para separadores</v>
          </cell>
          <cell r="B205" t="str">
            <v>MEEO</v>
          </cell>
          <cell r="C205">
            <v>10000</v>
          </cell>
          <cell r="D205">
            <v>12542</v>
          </cell>
          <cell r="E205" t="str">
            <v>OME5</v>
          </cell>
          <cell r="F205">
            <v>16650069</v>
          </cell>
          <cell r="G205" t="str">
            <v>Postes de hierro para separadores</v>
          </cell>
        </row>
        <row r="206">
          <cell r="A206" t="str">
            <v>Postes de hierro para separadores</v>
          </cell>
          <cell r="B206" t="str">
            <v>MEEO</v>
          </cell>
          <cell r="C206">
            <v>10000</v>
          </cell>
          <cell r="D206">
            <v>12542</v>
          </cell>
          <cell r="E206" t="str">
            <v>OME5</v>
          </cell>
          <cell r="F206">
            <v>16650070</v>
          </cell>
          <cell r="G206" t="str">
            <v>Postes de hierro para separadores</v>
          </cell>
        </row>
        <row r="207">
          <cell r="A207" t="str">
            <v>Postes de hierro para separadores</v>
          </cell>
          <cell r="B207" t="str">
            <v>MEEO</v>
          </cell>
          <cell r="C207">
            <v>10000</v>
          </cell>
          <cell r="D207">
            <v>12542</v>
          </cell>
          <cell r="E207" t="str">
            <v>OME5</v>
          </cell>
          <cell r="F207">
            <v>16650071</v>
          </cell>
          <cell r="G207" t="str">
            <v>Postes de hierro para separadores</v>
          </cell>
        </row>
        <row r="208">
          <cell r="A208" t="str">
            <v>Postes de hierro para separadores</v>
          </cell>
          <cell r="B208" t="str">
            <v>MEEO</v>
          </cell>
          <cell r="C208">
            <v>10000</v>
          </cell>
          <cell r="D208">
            <v>12542</v>
          </cell>
          <cell r="E208" t="str">
            <v>OME5</v>
          </cell>
          <cell r="F208">
            <v>16650072</v>
          </cell>
          <cell r="G208" t="str">
            <v>Postes de hierro para separadores</v>
          </cell>
        </row>
        <row r="209">
          <cell r="A209" t="str">
            <v>Postes de hierro para separadores</v>
          </cell>
          <cell r="B209" t="str">
            <v>MEEO</v>
          </cell>
          <cell r="C209">
            <v>10000</v>
          </cell>
          <cell r="D209">
            <v>12542</v>
          </cell>
          <cell r="E209" t="str">
            <v>OME5</v>
          </cell>
          <cell r="F209">
            <v>16650073</v>
          </cell>
          <cell r="G209" t="str">
            <v>Postes de hierro para separadores</v>
          </cell>
        </row>
        <row r="210">
          <cell r="A210" t="str">
            <v>Postes de hierro para separadores</v>
          </cell>
          <cell r="B210" t="str">
            <v>MEEO</v>
          </cell>
          <cell r="C210">
            <v>10000</v>
          </cell>
          <cell r="D210">
            <v>12542</v>
          </cell>
          <cell r="E210" t="str">
            <v>OME5</v>
          </cell>
          <cell r="F210">
            <v>16650074</v>
          </cell>
          <cell r="G210" t="str">
            <v>Postes de hierro para separadores</v>
          </cell>
        </row>
        <row r="211">
          <cell r="A211" t="str">
            <v>Postes de hierro para separadores</v>
          </cell>
          <cell r="B211" t="str">
            <v>MEEO</v>
          </cell>
          <cell r="C211">
            <v>10000</v>
          </cell>
          <cell r="D211">
            <v>12542</v>
          </cell>
          <cell r="E211" t="str">
            <v>OME5</v>
          </cell>
          <cell r="F211">
            <v>16650075</v>
          </cell>
          <cell r="G211" t="str">
            <v>Postes de hierro para separadores</v>
          </cell>
        </row>
        <row r="212">
          <cell r="A212" t="str">
            <v>Postes de hierro para separadores</v>
          </cell>
          <cell r="B212" t="str">
            <v>MEEO</v>
          </cell>
          <cell r="C212">
            <v>10000</v>
          </cell>
          <cell r="D212">
            <v>12542</v>
          </cell>
          <cell r="E212" t="str">
            <v>OME5</v>
          </cell>
          <cell r="F212">
            <v>16650076</v>
          </cell>
          <cell r="G212" t="str">
            <v>Postes de hierro para separadores</v>
          </cell>
        </row>
        <row r="213">
          <cell r="A213" t="str">
            <v>Postes de hierro para separadores</v>
          </cell>
          <cell r="B213" t="str">
            <v>MEEO</v>
          </cell>
          <cell r="C213">
            <v>10000</v>
          </cell>
          <cell r="D213">
            <v>12542</v>
          </cell>
          <cell r="E213" t="str">
            <v>OME5</v>
          </cell>
          <cell r="F213">
            <v>16650077</v>
          </cell>
          <cell r="G213" t="str">
            <v>Postes de hierro para separadores</v>
          </cell>
        </row>
        <row r="214">
          <cell r="A214" t="str">
            <v>Postes de hierro para separadores</v>
          </cell>
          <cell r="B214" t="str">
            <v>MEEO</v>
          </cell>
          <cell r="C214">
            <v>10000</v>
          </cell>
          <cell r="D214">
            <v>12542</v>
          </cell>
          <cell r="E214" t="str">
            <v>OME5</v>
          </cell>
          <cell r="F214">
            <v>16650078</v>
          </cell>
          <cell r="G214" t="str">
            <v>Postes de hierro para separadores</v>
          </cell>
        </row>
        <row r="215">
          <cell r="A215" t="str">
            <v>Postes de hierro para separadores</v>
          </cell>
          <cell r="B215" t="str">
            <v>MEEO</v>
          </cell>
          <cell r="C215">
            <v>10000</v>
          </cell>
          <cell r="D215">
            <v>12542</v>
          </cell>
          <cell r="E215" t="str">
            <v>OME5</v>
          </cell>
          <cell r="F215">
            <v>16650079</v>
          </cell>
          <cell r="G215" t="str">
            <v>Postes de hierro para separadores</v>
          </cell>
        </row>
        <row r="216">
          <cell r="A216" t="str">
            <v>Postes de hierro para separadores</v>
          </cell>
          <cell r="B216" t="str">
            <v>MEEO</v>
          </cell>
          <cell r="C216">
            <v>10000</v>
          </cell>
          <cell r="D216">
            <v>12542</v>
          </cell>
          <cell r="E216" t="str">
            <v>OME5</v>
          </cell>
          <cell r="F216">
            <v>16650080</v>
          </cell>
          <cell r="G216" t="str">
            <v>Postes de hierro para separadores</v>
          </cell>
        </row>
        <row r="217">
          <cell r="A217" t="str">
            <v>Postes de hierro para separadores</v>
          </cell>
          <cell r="B217" t="str">
            <v>MEEO</v>
          </cell>
          <cell r="C217">
            <v>10000</v>
          </cell>
          <cell r="D217">
            <v>12542</v>
          </cell>
          <cell r="E217" t="str">
            <v>OME5</v>
          </cell>
          <cell r="F217">
            <v>16650081</v>
          </cell>
          <cell r="G217" t="str">
            <v>Postes de hierro para separadores</v>
          </cell>
        </row>
        <row r="218">
          <cell r="A218" t="str">
            <v>Postes de hierro para separadores</v>
          </cell>
          <cell r="B218" t="str">
            <v>MEEO</v>
          </cell>
          <cell r="C218">
            <v>10000</v>
          </cell>
          <cell r="D218">
            <v>12542</v>
          </cell>
          <cell r="E218" t="str">
            <v>OME5</v>
          </cell>
          <cell r="F218">
            <v>16650082</v>
          </cell>
          <cell r="G218" t="str">
            <v>Postes de hierro para separadores</v>
          </cell>
        </row>
        <row r="219">
          <cell r="A219" t="str">
            <v>Postes de hierro para separadores</v>
          </cell>
          <cell r="B219" t="str">
            <v>MEEO</v>
          </cell>
          <cell r="C219">
            <v>10000</v>
          </cell>
          <cell r="D219">
            <v>12542</v>
          </cell>
          <cell r="E219" t="str">
            <v>OME5</v>
          </cell>
          <cell r="F219">
            <v>16650083</v>
          </cell>
          <cell r="G219" t="str">
            <v>Postes de hierro para separadores</v>
          </cell>
        </row>
        <row r="220">
          <cell r="A220" t="str">
            <v>Postes de hierro para separadores</v>
          </cell>
          <cell r="B220" t="str">
            <v>MEEO</v>
          </cell>
          <cell r="C220">
            <v>10000</v>
          </cell>
          <cell r="D220">
            <v>12542</v>
          </cell>
          <cell r="E220" t="str">
            <v>OME5</v>
          </cell>
          <cell r="F220">
            <v>16650084</v>
          </cell>
          <cell r="G220" t="str">
            <v>Postes de hierro para separadores</v>
          </cell>
        </row>
        <row r="221">
          <cell r="A221" t="str">
            <v>Postes de hierro para separadores</v>
          </cell>
          <cell r="B221" t="str">
            <v>MEEO</v>
          </cell>
          <cell r="C221">
            <v>10000</v>
          </cell>
          <cell r="D221">
            <v>12542</v>
          </cell>
          <cell r="E221" t="str">
            <v>OME5</v>
          </cell>
          <cell r="F221">
            <v>16650085</v>
          </cell>
          <cell r="G221" t="str">
            <v>Postes de hierro para separadores</v>
          </cell>
        </row>
        <row r="222">
          <cell r="A222" t="str">
            <v>Postes de hierro para separadores</v>
          </cell>
          <cell r="B222" t="str">
            <v>MEEO</v>
          </cell>
          <cell r="C222">
            <v>10000</v>
          </cell>
          <cell r="D222">
            <v>12542</v>
          </cell>
          <cell r="E222" t="str">
            <v>OME5</v>
          </cell>
          <cell r="F222">
            <v>16650086</v>
          </cell>
          <cell r="G222" t="str">
            <v>Postes de hierro para separadores</v>
          </cell>
        </row>
        <row r="223">
          <cell r="A223" t="str">
            <v>Postes de hierro para separadores</v>
          </cell>
          <cell r="B223" t="str">
            <v>MEEO</v>
          </cell>
          <cell r="C223">
            <v>10000</v>
          </cell>
          <cell r="D223">
            <v>12542</v>
          </cell>
          <cell r="E223" t="str">
            <v>OME5</v>
          </cell>
          <cell r="F223">
            <v>16650087</v>
          </cell>
          <cell r="G223" t="str">
            <v>Postes de hierro para separadores</v>
          </cell>
        </row>
        <row r="224">
          <cell r="A224" t="str">
            <v>Postes de hierro para separadores</v>
          </cell>
          <cell r="B224" t="str">
            <v>MEEO</v>
          </cell>
          <cell r="C224">
            <v>10000</v>
          </cell>
          <cell r="D224">
            <v>12542</v>
          </cell>
          <cell r="E224" t="str">
            <v>OME5</v>
          </cell>
          <cell r="F224">
            <v>16650088</v>
          </cell>
          <cell r="G224" t="str">
            <v>Postes de hierro para separadores</v>
          </cell>
        </row>
        <row r="225">
          <cell r="A225" t="str">
            <v>Postes de hierro para separadores</v>
          </cell>
          <cell r="B225" t="str">
            <v>MEEO</v>
          </cell>
          <cell r="C225">
            <v>10000</v>
          </cell>
          <cell r="D225">
            <v>12542</v>
          </cell>
          <cell r="E225" t="str">
            <v>OME5</v>
          </cell>
          <cell r="F225">
            <v>16650089</v>
          </cell>
          <cell r="G225" t="str">
            <v>Postes de hierro para separadores</v>
          </cell>
        </row>
        <row r="226">
          <cell r="A226" t="str">
            <v>Postes de hierro para separadores</v>
          </cell>
          <cell r="B226" t="str">
            <v>MEEO</v>
          </cell>
          <cell r="C226">
            <v>10000</v>
          </cell>
          <cell r="D226">
            <v>12542</v>
          </cell>
          <cell r="E226" t="str">
            <v>OME5</v>
          </cell>
          <cell r="F226">
            <v>16650090</v>
          </cell>
          <cell r="G226" t="str">
            <v>Postes de hierro para separadores</v>
          </cell>
        </row>
        <row r="227">
          <cell r="A227" t="str">
            <v>Postes de hierro para separadores</v>
          </cell>
          <cell r="B227" t="str">
            <v>MEEO</v>
          </cell>
          <cell r="C227">
            <v>10000</v>
          </cell>
          <cell r="D227">
            <v>12542</v>
          </cell>
          <cell r="E227" t="str">
            <v>OME5</v>
          </cell>
          <cell r="F227">
            <v>16650091</v>
          </cell>
          <cell r="G227" t="str">
            <v>Postes de hierro para separadores</v>
          </cell>
        </row>
        <row r="228">
          <cell r="A228" t="str">
            <v>Postes de hierro para separadores</v>
          </cell>
          <cell r="B228" t="str">
            <v>MEEO</v>
          </cell>
          <cell r="C228">
            <v>10000</v>
          </cell>
          <cell r="D228">
            <v>12542</v>
          </cell>
          <cell r="E228" t="str">
            <v>OME5</v>
          </cell>
          <cell r="F228">
            <v>16650092</v>
          </cell>
          <cell r="G228" t="str">
            <v>Postes de hierro para separadores</v>
          </cell>
        </row>
        <row r="229">
          <cell r="A229" t="str">
            <v>Mesas pétalo</v>
          </cell>
          <cell r="B229" t="str">
            <v>MEEO</v>
          </cell>
          <cell r="C229">
            <v>100000</v>
          </cell>
          <cell r="D229">
            <v>125370</v>
          </cell>
          <cell r="E229" t="str">
            <v>ME5</v>
          </cell>
          <cell r="F229">
            <v>16650093</v>
          </cell>
          <cell r="G229" t="str">
            <v>Mesas pétalo</v>
          </cell>
        </row>
        <row r="230">
          <cell r="A230" t="str">
            <v>Mesas pétalo</v>
          </cell>
          <cell r="B230" t="str">
            <v>MEEO</v>
          </cell>
          <cell r="C230">
            <v>100000</v>
          </cell>
          <cell r="D230">
            <v>125370</v>
          </cell>
          <cell r="E230" t="str">
            <v>ME5</v>
          </cell>
          <cell r="F230">
            <v>16650094</v>
          </cell>
          <cell r="G230" t="str">
            <v>Mesas pétalo</v>
          </cell>
        </row>
        <row r="231">
          <cell r="A231" t="str">
            <v>Mesas pétalo</v>
          </cell>
          <cell r="B231" t="str">
            <v>MEEO</v>
          </cell>
          <cell r="C231">
            <v>100000</v>
          </cell>
          <cell r="D231">
            <v>125370</v>
          </cell>
          <cell r="E231" t="str">
            <v>ME5</v>
          </cell>
          <cell r="F231">
            <v>16650095</v>
          </cell>
          <cell r="G231" t="str">
            <v>Mesas pétalo</v>
          </cell>
        </row>
        <row r="232">
          <cell r="A232" t="str">
            <v>Mesas pétalo</v>
          </cell>
          <cell r="B232" t="str">
            <v>MEEO</v>
          </cell>
          <cell r="C232">
            <v>100000</v>
          </cell>
          <cell r="D232">
            <v>125370</v>
          </cell>
          <cell r="E232" t="str">
            <v>ME5</v>
          </cell>
          <cell r="F232">
            <v>16650096</v>
          </cell>
          <cell r="G232" t="str">
            <v>Mesas pétalo</v>
          </cell>
        </row>
        <row r="233">
          <cell r="A233" t="str">
            <v>Mesas pétalo</v>
          </cell>
          <cell r="B233" t="str">
            <v>MEEO</v>
          </cell>
          <cell r="C233">
            <v>100000</v>
          </cell>
          <cell r="D233">
            <v>125370</v>
          </cell>
          <cell r="E233" t="str">
            <v>ME5</v>
          </cell>
          <cell r="F233">
            <v>16650097</v>
          </cell>
          <cell r="G233" t="str">
            <v>Mesas pétalo</v>
          </cell>
        </row>
        <row r="234">
          <cell r="A234" t="str">
            <v>Mesas pétalo</v>
          </cell>
          <cell r="B234" t="str">
            <v>MEEO</v>
          </cell>
          <cell r="C234">
            <v>100000</v>
          </cell>
          <cell r="D234">
            <v>125370</v>
          </cell>
          <cell r="E234" t="str">
            <v>ME5</v>
          </cell>
          <cell r="F234">
            <v>16650098</v>
          </cell>
          <cell r="G234" t="str">
            <v>Mesas pétalo</v>
          </cell>
        </row>
        <row r="235">
          <cell r="A235" t="str">
            <v>Mesas pétalo</v>
          </cell>
          <cell r="B235" t="str">
            <v>MEEO</v>
          </cell>
          <cell r="C235">
            <v>100000</v>
          </cell>
          <cell r="D235">
            <v>125370</v>
          </cell>
          <cell r="E235" t="str">
            <v>ME5</v>
          </cell>
          <cell r="F235">
            <v>16650099</v>
          </cell>
          <cell r="G235" t="str">
            <v>Mesas pétalo</v>
          </cell>
        </row>
        <row r="236">
          <cell r="A236" t="str">
            <v>Puestos de trabajo</v>
          </cell>
          <cell r="B236" t="str">
            <v>MEEO</v>
          </cell>
          <cell r="C236">
            <v>500000</v>
          </cell>
          <cell r="D236">
            <v>626870</v>
          </cell>
          <cell r="E236" t="str">
            <v>ME5</v>
          </cell>
          <cell r="F236">
            <v>16650100</v>
          </cell>
          <cell r="G236" t="str">
            <v>Puestos de trabajo</v>
          </cell>
        </row>
        <row r="237">
          <cell r="A237" t="str">
            <v>Puestos de trabajo</v>
          </cell>
          <cell r="B237" t="str">
            <v>MEEO</v>
          </cell>
          <cell r="C237">
            <v>500000</v>
          </cell>
          <cell r="D237">
            <v>626870</v>
          </cell>
          <cell r="E237" t="str">
            <v>ME5</v>
          </cell>
          <cell r="F237">
            <v>16650101</v>
          </cell>
          <cell r="G237" t="str">
            <v>Puestos de trabajo</v>
          </cell>
        </row>
        <row r="238">
          <cell r="A238" t="str">
            <v>Puestos de trabajo</v>
          </cell>
          <cell r="B238" t="str">
            <v>MEEO</v>
          </cell>
          <cell r="C238">
            <v>500000</v>
          </cell>
          <cell r="D238">
            <v>626870</v>
          </cell>
          <cell r="E238" t="str">
            <v>ME5</v>
          </cell>
          <cell r="F238">
            <v>16650102</v>
          </cell>
          <cell r="G238" t="str">
            <v>Puestos de trabajo</v>
          </cell>
        </row>
        <row r="239">
          <cell r="A239" t="str">
            <v>Puestos de trabajo</v>
          </cell>
          <cell r="B239" t="str">
            <v>MEEO</v>
          </cell>
          <cell r="C239">
            <v>500000</v>
          </cell>
          <cell r="D239">
            <v>626870</v>
          </cell>
          <cell r="E239" t="str">
            <v>ME5</v>
          </cell>
          <cell r="F239">
            <v>16650103</v>
          </cell>
          <cell r="G239" t="str">
            <v>Puestos de trabajo</v>
          </cell>
          <cell r="H239">
            <v>1</v>
          </cell>
        </row>
        <row r="240">
          <cell r="A240" t="str">
            <v>Puestos de trabajo</v>
          </cell>
          <cell r="B240" t="str">
            <v>MEEO</v>
          </cell>
          <cell r="C240">
            <v>500000</v>
          </cell>
          <cell r="D240">
            <v>626870</v>
          </cell>
          <cell r="E240" t="str">
            <v>ME5</v>
          </cell>
          <cell r="F240">
            <v>16650104</v>
          </cell>
          <cell r="G240" t="str">
            <v>Puestos de trabajo</v>
          </cell>
        </row>
        <row r="241">
          <cell r="A241" t="str">
            <v>Puestos de trabajo</v>
          </cell>
          <cell r="B241" t="str">
            <v>MEEO</v>
          </cell>
          <cell r="C241">
            <v>500000</v>
          </cell>
          <cell r="D241">
            <v>626870</v>
          </cell>
          <cell r="E241" t="str">
            <v>ME5</v>
          </cell>
          <cell r="F241">
            <v>16650105</v>
          </cell>
          <cell r="G241" t="str">
            <v>Puestos de trabajo</v>
          </cell>
        </row>
        <row r="242">
          <cell r="A242" t="str">
            <v>Puestos de trabajo</v>
          </cell>
          <cell r="B242" t="str">
            <v>MEEO</v>
          </cell>
          <cell r="C242">
            <v>500000</v>
          </cell>
          <cell r="D242">
            <v>626870</v>
          </cell>
          <cell r="E242" t="str">
            <v>ME5</v>
          </cell>
          <cell r="F242">
            <v>16650106</v>
          </cell>
          <cell r="G242" t="str">
            <v>Puestos de trabajo</v>
          </cell>
        </row>
        <row r="243">
          <cell r="A243" t="str">
            <v>Puestos en caja</v>
          </cell>
          <cell r="B243" t="str">
            <v>MEEO</v>
          </cell>
          <cell r="C243">
            <v>1166667</v>
          </cell>
          <cell r="D243">
            <v>1462689</v>
          </cell>
          <cell r="E243" t="str">
            <v>ME5</v>
          </cell>
          <cell r="F243">
            <v>16650107</v>
          </cell>
          <cell r="G243" t="str">
            <v>Puestos en caja</v>
          </cell>
        </row>
        <row r="244">
          <cell r="A244" t="str">
            <v>Puestos en caja</v>
          </cell>
          <cell r="B244" t="str">
            <v>MEEO</v>
          </cell>
          <cell r="C244">
            <v>1166667</v>
          </cell>
          <cell r="D244">
            <v>1462689</v>
          </cell>
          <cell r="E244" t="str">
            <v>ME5</v>
          </cell>
          <cell r="F244">
            <v>16650108</v>
          </cell>
          <cell r="G244" t="str">
            <v>Puestos en caja</v>
          </cell>
        </row>
        <row r="245">
          <cell r="A245" t="str">
            <v>Puestos en caja</v>
          </cell>
          <cell r="B245" t="str">
            <v>MEEO</v>
          </cell>
          <cell r="C245">
            <v>1166667</v>
          </cell>
          <cell r="D245">
            <v>1462689</v>
          </cell>
          <cell r="E245" t="str">
            <v>ME5</v>
          </cell>
          <cell r="F245">
            <v>16650109</v>
          </cell>
          <cell r="G245" t="str">
            <v>Puestos en caja</v>
          </cell>
          <cell r="H245">
            <v>1</v>
          </cell>
        </row>
        <row r="246">
          <cell r="A246" t="str">
            <v>Puestos en caja</v>
          </cell>
          <cell r="B246" t="str">
            <v>MEEO</v>
          </cell>
          <cell r="C246">
            <v>1166667</v>
          </cell>
          <cell r="D246">
            <v>1462689</v>
          </cell>
          <cell r="E246" t="str">
            <v>ME5</v>
          </cell>
          <cell r="F246">
            <v>16650110</v>
          </cell>
          <cell r="G246" t="str">
            <v>Puestos en caja</v>
          </cell>
        </row>
        <row r="247">
          <cell r="A247" t="str">
            <v>Puestos en caja</v>
          </cell>
          <cell r="B247" t="str">
            <v>MEEO</v>
          </cell>
          <cell r="C247">
            <v>1166667</v>
          </cell>
          <cell r="D247">
            <v>1462689</v>
          </cell>
          <cell r="E247" t="str">
            <v>ME5</v>
          </cell>
          <cell r="F247">
            <v>16650111</v>
          </cell>
          <cell r="G247" t="str">
            <v>Puestos en caja</v>
          </cell>
        </row>
        <row r="248">
          <cell r="A248" t="str">
            <v>Puestos en caja</v>
          </cell>
          <cell r="B248" t="str">
            <v>MEEO</v>
          </cell>
          <cell r="C248">
            <v>1166667</v>
          </cell>
          <cell r="D248">
            <v>1462689</v>
          </cell>
          <cell r="E248" t="str">
            <v>ME5</v>
          </cell>
          <cell r="F248">
            <v>16650112</v>
          </cell>
          <cell r="G248" t="str">
            <v>Puestos en caja</v>
          </cell>
        </row>
        <row r="249">
          <cell r="A249" t="str">
            <v>Archivadores metálicos</v>
          </cell>
          <cell r="B249" t="str">
            <v>MEEO</v>
          </cell>
          <cell r="C249">
            <v>45000</v>
          </cell>
          <cell r="D249">
            <v>56418</v>
          </cell>
          <cell r="E249" t="str">
            <v>ME5</v>
          </cell>
          <cell r="F249">
            <v>16650113</v>
          </cell>
          <cell r="G249" t="str">
            <v>Archivadores metálicos</v>
          </cell>
        </row>
        <row r="250">
          <cell r="A250" t="str">
            <v>Archivadores metálicos</v>
          </cell>
          <cell r="B250" t="str">
            <v>MEEO</v>
          </cell>
          <cell r="C250">
            <v>45000</v>
          </cell>
          <cell r="D250">
            <v>56418</v>
          </cell>
          <cell r="E250" t="str">
            <v>ME5</v>
          </cell>
          <cell r="F250">
            <v>16650114</v>
          </cell>
          <cell r="G250" t="str">
            <v>Archivadores metálicos</v>
          </cell>
        </row>
        <row r="251">
          <cell r="A251" t="str">
            <v>Archivadores metálicos</v>
          </cell>
          <cell r="B251" t="str">
            <v>MEEO</v>
          </cell>
          <cell r="C251">
            <v>40000</v>
          </cell>
          <cell r="D251">
            <v>50157</v>
          </cell>
          <cell r="E251" t="str">
            <v>ME5</v>
          </cell>
          <cell r="F251">
            <v>16650115</v>
          </cell>
          <cell r="G251" t="str">
            <v>Archivadores metálicos</v>
          </cell>
        </row>
        <row r="252">
          <cell r="A252" t="str">
            <v>Archivadores metálicos</v>
          </cell>
          <cell r="B252" t="str">
            <v>MEEO</v>
          </cell>
          <cell r="C252">
            <v>40000</v>
          </cell>
          <cell r="D252">
            <v>50157</v>
          </cell>
          <cell r="E252" t="str">
            <v>ME5</v>
          </cell>
          <cell r="F252">
            <v>16650116</v>
          </cell>
          <cell r="G252" t="str">
            <v>Archivadores metálicos</v>
          </cell>
        </row>
        <row r="253">
          <cell r="A253" t="str">
            <v>Archivadores metálicos</v>
          </cell>
          <cell r="B253" t="str">
            <v>MEEO</v>
          </cell>
          <cell r="C253">
            <v>40000</v>
          </cell>
          <cell r="D253">
            <v>50157</v>
          </cell>
          <cell r="E253" t="str">
            <v>ME5</v>
          </cell>
          <cell r="F253">
            <v>16650117</v>
          </cell>
          <cell r="G253" t="str">
            <v>Archivadores metálicos</v>
          </cell>
        </row>
        <row r="254">
          <cell r="A254" t="str">
            <v>Archivadores metálicos</v>
          </cell>
          <cell r="B254" t="str">
            <v>MEEO</v>
          </cell>
          <cell r="C254">
            <v>40000</v>
          </cell>
          <cell r="D254">
            <v>50157</v>
          </cell>
          <cell r="E254" t="str">
            <v>ME5</v>
          </cell>
          <cell r="F254">
            <v>16650118</v>
          </cell>
          <cell r="G254" t="str">
            <v>Archivadores metálicos</v>
          </cell>
        </row>
        <row r="255">
          <cell r="A255" t="str">
            <v>Archivador rodante</v>
          </cell>
          <cell r="B255" t="str">
            <v>MEEO</v>
          </cell>
          <cell r="C255">
            <v>3000000</v>
          </cell>
          <cell r="D255">
            <v>3761193</v>
          </cell>
          <cell r="E255" t="str">
            <v>ME5</v>
          </cell>
          <cell r="F255">
            <v>16650119</v>
          </cell>
          <cell r="G255" t="str">
            <v>Archivador rodante</v>
          </cell>
        </row>
        <row r="256">
          <cell r="A256" t="str">
            <v>Caja fuerte</v>
          </cell>
          <cell r="B256" t="str">
            <v>MEEO</v>
          </cell>
          <cell r="C256">
            <v>800000</v>
          </cell>
          <cell r="D256">
            <v>1002980</v>
          </cell>
          <cell r="E256" t="str">
            <v>OME5</v>
          </cell>
          <cell r="F256">
            <v>16650120</v>
          </cell>
          <cell r="G256" t="str">
            <v>Caja fuerte</v>
          </cell>
        </row>
        <row r="257">
          <cell r="A257" t="str">
            <v>Casillero custodia</v>
          </cell>
          <cell r="B257" t="str">
            <v>MEEO</v>
          </cell>
          <cell r="C257">
            <v>400000</v>
          </cell>
          <cell r="D257">
            <v>501495</v>
          </cell>
          <cell r="E257" t="str">
            <v>OME5</v>
          </cell>
          <cell r="F257">
            <v>16650121</v>
          </cell>
          <cell r="G257" t="str">
            <v>Casillero custodia</v>
          </cell>
        </row>
        <row r="258">
          <cell r="A258" t="str">
            <v>Cofre auxiliar</v>
          </cell>
          <cell r="B258" t="str">
            <v>MEEO</v>
          </cell>
          <cell r="C258">
            <v>50000</v>
          </cell>
          <cell r="D258">
            <v>62687</v>
          </cell>
          <cell r="E258" t="str">
            <v>OME5</v>
          </cell>
          <cell r="F258">
            <v>16650122</v>
          </cell>
          <cell r="G258" t="str">
            <v>Cofre auxiliar</v>
          </cell>
        </row>
        <row r="259">
          <cell r="A259" t="str">
            <v>Cofre auxiliar</v>
          </cell>
          <cell r="B259" t="str">
            <v>MEEO</v>
          </cell>
          <cell r="C259">
            <v>30000</v>
          </cell>
          <cell r="D259">
            <v>37613</v>
          </cell>
          <cell r="E259" t="str">
            <v>OME5</v>
          </cell>
          <cell r="F259">
            <v>16650123</v>
          </cell>
          <cell r="G259" t="str">
            <v>Cofre auxiliar</v>
          </cell>
        </row>
        <row r="260">
          <cell r="A260" t="str">
            <v>Cofre doble</v>
          </cell>
          <cell r="B260" t="str">
            <v>MEEO</v>
          </cell>
          <cell r="C260">
            <v>60000</v>
          </cell>
          <cell r="D260">
            <v>75225</v>
          </cell>
          <cell r="E260" t="str">
            <v>OME5</v>
          </cell>
          <cell r="F260">
            <v>16650124</v>
          </cell>
          <cell r="G260" t="str">
            <v>Cofre doble</v>
          </cell>
        </row>
        <row r="261">
          <cell r="A261" t="str">
            <v>Cofre doble</v>
          </cell>
          <cell r="B261" t="str">
            <v>MEEO</v>
          </cell>
          <cell r="C261">
            <v>50000</v>
          </cell>
          <cell r="D261">
            <v>62687</v>
          </cell>
          <cell r="E261" t="str">
            <v>OME5</v>
          </cell>
          <cell r="F261">
            <v>16650125</v>
          </cell>
          <cell r="G261" t="str">
            <v>Cofre doble</v>
          </cell>
        </row>
        <row r="262">
          <cell r="A262" t="str">
            <v>Contadora de billetes</v>
          </cell>
          <cell r="B262" t="str">
            <v>MEEO</v>
          </cell>
          <cell r="C262">
            <v>1000000</v>
          </cell>
          <cell r="D262">
            <v>1253730</v>
          </cell>
          <cell r="E262" t="str">
            <v>OME5</v>
          </cell>
          <cell r="F262">
            <v>16650126</v>
          </cell>
          <cell r="G262" t="str">
            <v>Contadora de billetes</v>
          </cell>
        </row>
        <row r="263">
          <cell r="A263" t="str">
            <v>Contadora de billetes</v>
          </cell>
          <cell r="B263" t="str">
            <v>MEEO</v>
          </cell>
          <cell r="C263">
            <v>1000000</v>
          </cell>
          <cell r="D263">
            <v>1253730</v>
          </cell>
          <cell r="E263" t="str">
            <v>OME5</v>
          </cell>
          <cell r="F263">
            <v>16650127</v>
          </cell>
          <cell r="G263" t="str">
            <v>Contadora de billetes</v>
          </cell>
        </row>
        <row r="264">
          <cell r="A264" t="str">
            <v>Contadora de monedas</v>
          </cell>
          <cell r="B264" t="str">
            <v>MEEO</v>
          </cell>
          <cell r="C264">
            <v>700000</v>
          </cell>
          <cell r="D264">
            <v>877612</v>
          </cell>
          <cell r="E264" t="str">
            <v>OME5</v>
          </cell>
          <cell r="F264">
            <v>16650128</v>
          </cell>
          <cell r="G264" t="str">
            <v>Contadora de monedas</v>
          </cell>
        </row>
        <row r="265">
          <cell r="A265" t="str">
            <v>Escritorios</v>
          </cell>
          <cell r="B265" t="str">
            <v>MEEO</v>
          </cell>
          <cell r="C265">
            <v>40000</v>
          </cell>
          <cell r="D265">
            <v>50157</v>
          </cell>
          <cell r="E265" t="str">
            <v>ME5</v>
          </cell>
          <cell r="F265">
            <v>16650129</v>
          </cell>
          <cell r="G265" t="str">
            <v>Escritorios</v>
          </cell>
        </row>
        <row r="266">
          <cell r="A266" t="str">
            <v>Escritorios</v>
          </cell>
          <cell r="B266" t="str">
            <v>MEEO</v>
          </cell>
          <cell r="C266">
            <v>40000</v>
          </cell>
          <cell r="D266">
            <v>50157</v>
          </cell>
          <cell r="E266" t="str">
            <v>ME5</v>
          </cell>
          <cell r="F266">
            <v>16650130</v>
          </cell>
          <cell r="G266" t="str">
            <v>Escritorios</v>
          </cell>
        </row>
        <row r="267">
          <cell r="A267" t="str">
            <v>Escritorio negro con gavetas</v>
          </cell>
          <cell r="B267" t="str">
            <v>MEEO</v>
          </cell>
          <cell r="C267">
            <v>50000</v>
          </cell>
          <cell r="D267">
            <v>62687</v>
          </cell>
          <cell r="E267" t="str">
            <v>ME5</v>
          </cell>
          <cell r="F267">
            <v>16650131</v>
          </cell>
          <cell r="G267" t="str">
            <v>Escritorio negro con gavetas</v>
          </cell>
        </row>
        <row r="268">
          <cell r="A268" t="str">
            <v>Estante metálico</v>
          </cell>
          <cell r="B268" t="str">
            <v>MEEO</v>
          </cell>
          <cell r="C268">
            <v>50000</v>
          </cell>
          <cell r="D268">
            <v>62687</v>
          </cell>
          <cell r="E268" t="str">
            <v>ME5</v>
          </cell>
          <cell r="F268">
            <v>16650132</v>
          </cell>
          <cell r="G268" t="str">
            <v>Estante metálico</v>
          </cell>
        </row>
        <row r="269">
          <cell r="A269" t="str">
            <v>Estante metálico</v>
          </cell>
          <cell r="B269" t="str">
            <v>MEEO</v>
          </cell>
          <cell r="C269">
            <v>50000</v>
          </cell>
          <cell r="D269">
            <v>62687</v>
          </cell>
          <cell r="E269" t="str">
            <v>ME5</v>
          </cell>
          <cell r="F269">
            <v>16650133</v>
          </cell>
          <cell r="G269" t="str">
            <v>Estante metálico</v>
          </cell>
        </row>
        <row r="270">
          <cell r="A270" t="str">
            <v>Estantería</v>
          </cell>
          <cell r="B270" t="str">
            <v>MEEO</v>
          </cell>
          <cell r="C270">
            <v>60000</v>
          </cell>
          <cell r="D270">
            <v>75225</v>
          </cell>
          <cell r="E270" t="str">
            <v>ME5</v>
          </cell>
          <cell r="F270">
            <v>16650134</v>
          </cell>
          <cell r="G270" t="str">
            <v>Estantería</v>
          </cell>
        </row>
        <row r="271">
          <cell r="A271" t="str">
            <v>Extintor Tipo químico seco</v>
          </cell>
          <cell r="B271" t="str">
            <v>MEEO</v>
          </cell>
          <cell r="C271">
            <v>20000</v>
          </cell>
          <cell r="D271">
            <v>25072</v>
          </cell>
          <cell r="E271" t="str">
            <v>OME5</v>
          </cell>
          <cell r="F271">
            <v>16650135</v>
          </cell>
          <cell r="G271" t="str">
            <v>Extintor Tipo químico seco</v>
          </cell>
        </row>
        <row r="272">
          <cell r="A272" t="str">
            <v>Dispensador de tintos</v>
          </cell>
          <cell r="B272" t="str">
            <v>MEEO</v>
          </cell>
          <cell r="C272">
            <v>50000</v>
          </cell>
          <cell r="D272">
            <v>19444</v>
          </cell>
          <cell r="E272" t="str">
            <v>OME5</v>
          </cell>
          <cell r="F272">
            <v>16650136</v>
          </cell>
          <cell r="G272" t="str">
            <v>Dispensador de tintos</v>
          </cell>
        </row>
        <row r="273">
          <cell r="A273" t="str">
            <v>Máquinas de escribir BROTHER EM630</v>
          </cell>
          <cell r="B273" t="str">
            <v>MEEO</v>
          </cell>
          <cell r="C273">
            <v>200000</v>
          </cell>
          <cell r="D273">
            <v>250753</v>
          </cell>
          <cell r="E273" t="str">
            <v>EMO5</v>
          </cell>
          <cell r="F273">
            <v>16650137</v>
          </cell>
          <cell r="G273" t="str">
            <v>Máquinas de escribir BROTHER EM630</v>
          </cell>
        </row>
        <row r="274">
          <cell r="A274" t="str">
            <v>Máquinas de escribir BROTHER EM630</v>
          </cell>
          <cell r="B274" t="str">
            <v>MEEO</v>
          </cell>
          <cell r="C274">
            <v>200000</v>
          </cell>
          <cell r="D274">
            <v>250753</v>
          </cell>
          <cell r="E274" t="str">
            <v>EMO5</v>
          </cell>
          <cell r="F274">
            <v>16650138</v>
          </cell>
          <cell r="G274" t="str">
            <v>Máquinas de escribir BROTHER EM630</v>
          </cell>
        </row>
        <row r="275">
          <cell r="A275" t="str">
            <v>Máquinas de escribir BROTHER EM630</v>
          </cell>
          <cell r="B275" t="str">
            <v>MEEO</v>
          </cell>
          <cell r="C275">
            <v>200000</v>
          </cell>
          <cell r="D275">
            <v>250753</v>
          </cell>
          <cell r="E275" t="str">
            <v>EMO5</v>
          </cell>
          <cell r="F275">
            <v>16650139</v>
          </cell>
          <cell r="G275" t="str">
            <v>Máquinas de escribir BROTHER EM630</v>
          </cell>
        </row>
        <row r="276">
          <cell r="A276" t="str">
            <v>Máquinas de escribir BROTHER EM630</v>
          </cell>
          <cell r="B276" t="str">
            <v>MEEO</v>
          </cell>
          <cell r="C276">
            <v>200000</v>
          </cell>
          <cell r="D276">
            <v>250753</v>
          </cell>
          <cell r="E276" t="str">
            <v>EMO5</v>
          </cell>
          <cell r="F276">
            <v>16650140</v>
          </cell>
          <cell r="G276" t="str">
            <v>Máquinas de escribir BROTHER EM630</v>
          </cell>
        </row>
        <row r="277">
          <cell r="A277" t="str">
            <v>Máquinas de escribir BROTHER EM630</v>
          </cell>
          <cell r="B277" t="str">
            <v>MEEO</v>
          </cell>
          <cell r="C277">
            <v>200000</v>
          </cell>
          <cell r="D277">
            <v>250753</v>
          </cell>
          <cell r="E277" t="str">
            <v>EMO5</v>
          </cell>
          <cell r="F277">
            <v>16650141</v>
          </cell>
          <cell r="G277" t="str">
            <v>Máquinas de escribir BROTHER EM630</v>
          </cell>
        </row>
        <row r="278">
          <cell r="A278" t="str">
            <v>Máquinas de escribir BROTHER EM630</v>
          </cell>
          <cell r="B278" t="str">
            <v>MEEO</v>
          </cell>
          <cell r="C278">
            <v>200000</v>
          </cell>
          <cell r="D278">
            <v>250753</v>
          </cell>
          <cell r="E278" t="str">
            <v>EMO5</v>
          </cell>
          <cell r="F278">
            <v>16650142</v>
          </cell>
          <cell r="G278" t="str">
            <v>Máquinas de escribir BROTHER EM630</v>
          </cell>
        </row>
        <row r="279">
          <cell r="A279" t="str">
            <v>Máquina enzunchadora</v>
          </cell>
          <cell r="B279" t="str">
            <v>MEEO</v>
          </cell>
          <cell r="C279">
            <v>1200000</v>
          </cell>
          <cell r="D279">
            <v>1504485</v>
          </cell>
          <cell r="E279" t="str">
            <v>OME5</v>
          </cell>
          <cell r="F279">
            <v>16650143</v>
          </cell>
          <cell r="G279" t="str">
            <v>Máquina enzunchadora</v>
          </cell>
          <cell r="H279">
            <v>1</v>
          </cell>
        </row>
        <row r="280">
          <cell r="A280" t="str">
            <v>Mesa de madera</v>
          </cell>
          <cell r="B280" t="str">
            <v>MEEO</v>
          </cell>
          <cell r="C280">
            <v>30000</v>
          </cell>
          <cell r="D280">
            <v>37613</v>
          </cell>
          <cell r="E280" t="str">
            <v>ME5</v>
          </cell>
          <cell r="F280">
            <v>16650144</v>
          </cell>
          <cell r="G280" t="str">
            <v>Mesa de madera</v>
          </cell>
        </row>
        <row r="281">
          <cell r="A281" t="str">
            <v>Mesa de madera</v>
          </cell>
          <cell r="B281" t="str">
            <v>MEEO</v>
          </cell>
          <cell r="C281">
            <v>30000</v>
          </cell>
          <cell r="D281">
            <v>37613</v>
          </cell>
          <cell r="E281" t="str">
            <v>ME5</v>
          </cell>
          <cell r="F281">
            <v>16650145</v>
          </cell>
          <cell r="G281" t="str">
            <v>Mesa de madera</v>
          </cell>
        </row>
        <row r="282">
          <cell r="A282" t="str">
            <v>Mesa de madera para computador</v>
          </cell>
          <cell r="B282" t="str">
            <v>MEEO</v>
          </cell>
          <cell r="C282">
            <v>40000</v>
          </cell>
          <cell r="D282">
            <v>50157</v>
          </cell>
          <cell r="E282" t="str">
            <v>ME5</v>
          </cell>
          <cell r="F282">
            <v>16650146</v>
          </cell>
          <cell r="G282" t="str">
            <v>Mesa de madera para computador</v>
          </cell>
        </row>
        <row r="283">
          <cell r="A283" t="str">
            <v>Mesa de madera para computador</v>
          </cell>
          <cell r="B283" t="str">
            <v>MEEO</v>
          </cell>
          <cell r="C283">
            <v>40000</v>
          </cell>
          <cell r="D283">
            <v>50157</v>
          </cell>
          <cell r="E283" t="str">
            <v>ME5</v>
          </cell>
          <cell r="F283">
            <v>16650147</v>
          </cell>
          <cell r="G283" t="str">
            <v>Mesa de madera para computador</v>
          </cell>
        </row>
        <row r="284">
          <cell r="A284" t="str">
            <v>Mesa para consignaciones</v>
          </cell>
          <cell r="B284" t="str">
            <v>MEEO</v>
          </cell>
          <cell r="C284">
            <v>500000</v>
          </cell>
          <cell r="D284">
            <v>626870</v>
          </cell>
          <cell r="E284" t="str">
            <v>ME5</v>
          </cell>
          <cell r="F284">
            <v>16650148</v>
          </cell>
          <cell r="G284" t="str">
            <v>Mesa para consignaciones</v>
          </cell>
        </row>
        <row r="285">
          <cell r="A285" t="str">
            <v>Mesa pequeña</v>
          </cell>
          <cell r="B285" t="str">
            <v>MEEO</v>
          </cell>
          <cell r="C285">
            <v>25000</v>
          </cell>
          <cell r="D285">
            <v>31346</v>
          </cell>
          <cell r="E285" t="str">
            <v>ME5</v>
          </cell>
          <cell r="F285">
            <v>16650149</v>
          </cell>
          <cell r="G285" t="str">
            <v>Mesa pequeña</v>
          </cell>
        </row>
        <row r="286">
          <cell r="A286" t="str">
            <v>Mesa pequeña</v>
          </cell>
          <cell r="B286" t="str">
            <v>MEEO</v>
          </cell>
          <cell r="C286">
            <v>20000</v>
          </cell>
          <cell r="D286">
            <v>25072</v>
          </cell>
          <cell r="E286" t="str">
            <v>ME5</v>
          </cell>
          <cell r="F286">
            <v>16650150</v>
          </cell>
          <cell r="G286" t="str">
            <v>Mesa pequeña</v>
          </cell>
        </row>
        <row r="287">
          <cell r="A287" t="str">
            <v>Archivador Folderama metálico</v>
          </cell>
          <cell r="B287" t="str">
            <v>MEEO</v>
          </cell>
          <cell r="C287">
            <v>40000</v>
          </cell>
          <cell r="D287">
            <v>50157</v>
          </cell>
          <cell r="E287" t="str">
            <v>ME5</v>
          </cell>
          <cell r="F287">
            <v>16650151</v>
          </cell>
          <cell r="G287" t="str">
            <v>Archivador Folderama metálico</v>
          </cell>
        </row>
        <row r="288">
          <cell r="A288" t="str">
            <v>Muebles para chequeras</v>
          </cell>
          <cell r="B288" t="str">
            <v>MEEO</v>
          </cell>
          <cell r="C288">
            <v>40000</v>
          </cell>
          <cell r="D288">
            <v>50157</v>
          </cell>
          <cell r="E288" t="str">
            <v>ME5</v>
          </cell>
          <cell r="F288">
            <v>16650152</v>
          </cell>
          <cell r="G288" t="str">
            <v>Muebles para chequeras</v>
          </cell>
        </row>
        <row r="289">
          <cell r="A289" t="str">
            <v>Muebles para chequeras</v>
          </cell>
          <cell r="B289" t="str">
            <v>MEEO</v>
          </cell>
          <cell r="C289">
            <v>40000</v>
          </cell>
          <cell r="D289">
            <v>50157</v>
          </cell>
          <cell r="E289" t="str">
            <v>ME5</v>
          </cell>
          <cell r="F289">
            <v>16650153</v>
          </cell>
          <cell r="G289" t="str">
            <v>Muebles para chequeras</v>
          </cell>
        </row>
        <row r="290">
          <cell r="A290" t="str">
            <v>Nevera Challenger</v>
          </cell>
          <cell r="B290" t="str">
            <v>MEEO</v>
          </cell>
          <cell r="C290">
            <v>150000</v>
          </cell>
          <cell r="D290">
            <v>188057</v>
          </cell>
          <cell r="E290" t="str">
            <v>OME5</v>
          </cell>
          <cell r="F290">
            <v>16650154</v>
          </cell>
          <cell r="G290" t="str">
            <v>Nevera Challenger</v>
          </cell>
        </row>
        <row r="291">
          <cell r="A291" t="str">
            <v>Nevera  Haceb Super star</v>
          </cell>
          <cell r="B291" t="str">
            <v>MEEO</v>
          </cell>
          <cell r="C291">
            <v>150000</v>
          </cell>
          <cell r="D291">
            <v>188057</v>
          </cell>
          <cell r="E291" t="str">
            <v>OME5</v>
          </cell>
          <cell r="F291">
            <v>16650155</v>
          </cell>
          <cell r="G291" t="str">
            <v>Nevera  Haceb Super star</v>
          </cell>
        </row>
        <row r="292">
          <cell r="A292" t="str">
            <v>Sillas fijas</v>
          </cell>
          <cell r="B292" t="str">
            <v>MEEO</v>
          </cell>
          <cell r="C292">
            <v>25000</v>
          </cell>
          <cell r="D292">
            <v>31346</v>
          </cell>
          <cell r="E292" t="str">
            <v>ME5</v>
          </cell>
          <cell r="F292">
            <v>16650156</v>
          </cell>
          <cell r="G292" t="str">
            <v>Sillas fijas</v>
          </cell>
        </row>
        <row r="293">
          <cell r="A293" t="str">
            <v>Sillas fijas</v>
          </cell>
          <cell r="B293" t="str">
            <v>MEEO</v>
          </cell>
          <cell r="C293">
            <v>25000</v>
          </cell>
          <cell r="D293">
            <v>31346</v>
          </cell>
          <cell r="E293" t="str">
            <v>ME5</v>
          </cell>
          <cell r="F293">
            <v>16650157</v>
          </cell>
          <cell r="G293" t="str">
            <v>Sillas fijas</v>
          </cell>
        </row>
        <row r="294">
          <cell r="A294" t="str">
            <v>Sillas fijas</v>
          </cell>
          <cell r="B294" t="str">
            <v>MEEO</v>
          </cell>
          <cell r="C294">
            <v>25000</v>
          </cell>
          <cell r="D294">
            <v>31346</v>
          </cell>
          <cell r="E294" t="str">
            <v>ME5</v>
          </cell>
          <cell r="F294">
            <v>16650158</v>
          </cell>
          <cell r="G294" t="str">
            <v>Sillas fijas</v>
          </cell>
        </row>
        <row r="295">
          <cell r="A295" t="str">
            <v>Sillas fijas</v>
          </cell>
          <cell r="B295" t="str">
            <v>MEEO</v>
          </cell>
          <cell r="C295">
            <v>25000</v>
          </cell>
          <cell r="D295">
            <v>31346</v>
          </cell>
          <cell r="E295" t="str">
            <v>ME5</v>
          </cell>
          <cell r="F295">
            <v>16650159</v>
          </cell>
          <cell r="G295" t="str">
            <v>Sillas fijas</v>
          </cell>
        </row>
        <row r="296">
          <cell r="A296" t="str">
            <v>Sillas fijas</v>
          </cell>
          <cell r="B296" t="str">
            <v>MEEO</v>
          </cell>
          <cell r="C296">
            <v>25000</v>
          </cell>
          <cell r="D296">
            <v>31346</v>
          </cell>
          <cell r="E296" t="str">
            <v>ME5</v>
          </cell>
          <cell r="F296">
            <v>16650160</v>
          </cell>
          <cell r="G296" t="str">
            <v>Sillas fijas</v>
          </cell>
        </row>
        <row r="297">
          <cell r="A297" t="str">
            <v>Sillas fijas</v>
          </cell>
          <cell r="B297" t="str">
            <v>MEEO</v>
          </cell>
          <cell r="C297">
            <v>25000</v>
          </cell>
          <cell r="D297">
            <v>31346</v>
          </cell>
          <cell r="E297" t="str">
            <v>ME5</v>
          </cell>
          <cell r="F297">
            <v>16650161</v>
          </cell>
          <cell r="G297" t="str">
            <v>Sillas fijas</v>
          </cell>
        </row>
        <row r="298">
          <cell r="A298" t="str">
            <v>Sillas fijas</v>
          </cell>
          <cell r="B298" t="str">
            <v>MEEO</v>
          </cell>
          <cell r="C298">
            <v>25000</v>
          </cell>
          <cell r="D298">
            <v>31346</v>
          </cell>
          <cell r="E298" t="str">
            <v>ME5</v>
          </cell>
          <cell r="F298">
            <v>16650162</v>
          </cell>
          <cell r="G298" t="str">
            <v>Sillas fijas</v>
          </cell>
        </row>
        <row r="299">
          <cell r="A299" t="str">
            <v>Sillas fijas</v>
          </cell>
          <cell r="B299" t="str">
            <v>MEEO</v>
          </cell>
          <cell r="C299">
            <v>25000</v>
          </cell>
          <cell r="D299">
            <v>31346</v>
          </cell>
          <cell r="E299" t="str">
            <v>ME5</v>
          </cell>
          <cell r="F299">
            <v>16650163</v>
          </cell>
          <cell r="G299" t="str">
            <v>Sillas fijas</v>
          </cell>
        </row>
        <row r="300">
          <cell r="A300" t="str">
            <v>Sillas fijas</v>
          </cell>
          <cell r="B300" t="str">
            <v>MEEO</v>
          </cell>
          <cell r="C300">
            <v>25000</v>
          </cell>
          <cell r="D300">
            <v>31346</v>
          </cell>
          <cell r="E300" t="str">
            <v>ME5</v>
          </cell>
          <cell r="F300">
            <v>16650164</v>
          </cell>
          <cell r="G300" t="str">
            <v>Sillas fijas</v>
          </cell>
        </row>
        <row r="301">
          <cell r="A301" t="str">
            <v>Sillas fijas</v>
          </cell>
          <cell r="B301" t="str">
            <v>MEEO</v>
          </cell>
          <cell r="C301">
            <v>25000</v>
          </cell>
          <cell r="D301">
            <v>31346</v>
          </cell>
          <cell r="E301" t="str">
            <v>ME5</v>
          </cell>
          <cell r="F301">
            <v>16650165</v>
          </cell>
          <cell r="G301" t="str">
            <v>Sillas fijas</v>
          </cell>
          <cell r="H301">
            <v>1</v>
          </cell>
        </row>
        <row r="302">
          <cell r="A302" t="str">
            <v>Sillas fijas</v>
          </cell>
          <cell r="B302" t="str">
            <v>MEEO</v>
          </cell>
          <cell r="C302">
            <v>25000</v>
          </cell>
          <cell r="D302">
            <v>67611</v>
          </cell>
          <cell r="E302" t="str">
            <v>ME5</v>
          </cell>
          <cell r="F302">
            <v>16650166</v>
          </cell>
          <cell r="G302" t="str">
            <v>Sillas fijas</v>
          </cell>
          <cell r="H302">
            <v>1</v>
          </cell>
        </row>
        <row r="303">
          <cell r="A303" t="str">
            <v>Sillas fijas</v>
          </cell>
          <cell r="B303" t="str">
            <v>MEEO</v>
          </cell>
          <cell r="C303">
            <v>25000</v>
          </cell>
          <cell r="D303">
            <v>31346</v>
          </cell>
          <cell r="E303" t="str">
            <v>ME5</v>
          </cell>
          <cell r="F303">
            <v>16650167</v>
          </cell>
          <cell r="G303" t="str">
            <v>Sillas fijas</v>
          </cell>
          <cell r="H303">
            <v>1</v>
          </cell>
        </row>
        <row r="304">
          <cell r="A304" t="str">
            <v>Sillas fijas</v>
          </cell>
          <cell r="B304" t="str">
            <v>MEEO</v>
          </cell>
          <cell r="C304">
            <v>25000</v>
          </cell>
          <cell r="D304">
            <v>31346</v>
          </cell>
          <cell r="E304" t="str">
            <v>ME5</v>
          </cell>
          <cell r="F304">
            <v>16650168</v>
          </cell>
          <cell r="G304" t="str">
            <v>Sillas fijas</v>
          </cell>
        </row>
        <row r="305">
          <cell r="A305" t="str">
            <v>Sillas fijas</v>
          </cell>
          <cell r="B305" t="str">
            <v>MEEO</v>
          </cell>
          <cell r="C305">
            <v>25000</v>
          </cell>
          <cell r="D305">
            <v>31346</v>
          </cell>
          <cell r="E305" t="str">
            <v>ME5</v>
          </cell>
          <cell r="F305">
            <v>16650169</v>
          </cell>
          <cell r="G305" t="str">
            <v>Sillas fijas</v>
          </cell>
          <cell r="H305">
            <v>1</v>
          </cell>
        </row>
        <row r="306">
          <cell r="A306" t="str">
            <v>Sillas fijas</v>
          </cell>
          <cell r="B306" t="str">
            <v>MEEO</v>
          </cell>
          <cell r="C306">
            <v>25000</v>
          </cell>
          <cell r="D306">
            <v>31346</v>
          </cell>
          <cell r="E306" t="str">
            <v>ME5</v>
          </cell>
          <cell r="F306">
            <v>16650170</v>
          </cell>
          <cell r="G306" t="str">
            <v>Sillas fijas</v>
          </cell>
          <cell r="H306">
            <v>1</v>
          </cell>
        </row>
        <row r="307">
          <cell r="A307" t="str">
            <v>Sillas fijas</v>
          </cell>
          <cell r="B307" t="str">
            <v>MEEO</v>
          </cell>
          <cell r="C307">
            <v>15000</v>
          </cell>
          <cell r="D307">
            <v>18800</v>
          </cell>
          <cell r="E307" t="str">
            <v>ME5</v>
          </cell>
          <cell r="F307">
            <v>16650171</v>
          </cell>
          <cell r="G307" t="str">
            <v>Sillas fijas</v>
          </cell>
          <cell r="H307">
            <v>1</v>
          </cell>
        </row>
        <row r="308">
          <cell r="A308" t="str">
            <v>Sillas con rodachinas</v>
          </cell>
          <cell r="B308" t="str">
            <v>MEEO</v>
          </cell>
          <cell r="C308">
            <v>30000</v>
          </cell>
          <cell r="D308">
            <v>37613</v>
          </cell>
          <cell r="E308" t="str">
            <v>ME5</v>
          </cell>
          <cell r="F308">
            <v>16650172</v>
          </cell>
          <cell r="G308" t="str">
            <v>Sillas con rodachinas</v>
          </cell>
          <cell r="H308">
            <v>1</v>
          </cell>
        </row>
        <row r="309">
          <cell r="A309" t="str">
            <v>Sillas con rodachinas</v>
          </cell>
          <cell r="B309" t="str">
            <v>MEEO</v>
          </cell>
          <cell r="C309">
            <v>35000</v>
          </cell>
          <cell r="D309">
            <v>43889</v>
          </cell>
          <cell r="E309" t="str">
            <v>ME5</v>
          </cell>
          <cell r="F309">
            <v>16650173</v>
          </cell>
          <cell r="G309" t="str">
            <v>Sillas con rodachinas</v>
          </cell>
          <cell r="H309">
            <v>1</v>
          </cell>
        </row>
        <row r="310">
          <cell r="A310" t="str">
            <v>Sillas con rodachinas</v>
          </cell>
          <cell r="B310" t="str">
            <v>MEEO</v>
          </cell>
          <cell r="C310">
            <v>35000</v>
          </cell>
          <cell r="D310">
            <v>43889</v>
          </cell>
          <cell r="E310" t="str">
            <v>ME5</v>
          </cell>
          <cell r="F310">
            <v>16650174</v>
          </cell>
          <cell r="G310" t="str">
            <v>Sillas con rodachinas</v>
          </cell>
          <cell r="H310">
            <v>1</v>
          </cell>
        </row>
        <row r="311">
          <cell r="A311" t="str">
            <v>Sillas con rodachinas</v>
          </cell>
          <cell r="B311" t="str">
            <v>MEEO</v>
          </cell>
          <cell r="C311">
            <v>35000</v>
          </cell>
          <cell r="D311">
            <v>43889</v>
          </cell>
          <cell r="E311" t="str">
            <v>ME5</v>
          </cell>
          <cell r="F311">
            <v>16650175</v>
          </cell>
          <cell r="G311" t="str">
            <v>Sillas con rodachinas</v>
          </cell>
        </row>
        <row r="312">
          <cell r="A312" t="str">
            <v>Sillas con rodachinas</v>
          </cell>
          <cell r="B312" t="str">
            <v>MEEO</v>
          </cell>
          <cell r="C312">
            <v>35000</v>
          </cell>
          <cell r="D312">
            <v>43889</v>
          </cell>
          <cell r="E312" t="str">
            <v>ME5</v>
          </cell>
          <cell r="F312">
            <v>16650176</v>
          </cell>
          <cell r="G312" t="str">
            <v>Sillas con rodachinas</v>
          </cell>
          <cell r="H312">
            <v>1</v>
          </cell>
        </row>
        <row r="313">
          <cell r="A313" t="str">
            <v>Sillas con rodachinas</v>
          </cell>
          <cell r="B313" t="str">
            <v>MEEO</v>
          </cell>
          <cell r="C313">
            <v>35000</v>
          </cell>
          <cell r="D313">
            <v>43889</v>
          </cell>
          <cell r="E313" t="str">
            <v>ME5</v>
          </cell>
          <cell r="F313">
            <v>16650177</v>
          </cell>
          <cell r="G313" t="str">
            <v>Sillas con rodachinas</v>
          </cell>
          <cell r="H313">
            <v>1</v>
          </cell>
        </row>
        <row r="314">
          <cell r="A314" t="str">
            <v>Sillas con rodachinas</v>
          </cell>
          <cell r="B314" t="str">
            <v>MEEO</v>
          </cell>
          <cell r="C314">
            <v>35000</v>
          </cell>
          <cell r="D314">
            <v>43889</v>
          </cell>
          <cell r="E314" t="str">
            <v>ME5</v>
          </cell>
          <cell r="F314">
            <v>16650178</v>
          </cell>
          <cell r="G314" t="str">
            <v>Sillas con rodachinas</v>
          </cell>
        </row>
        <row r="315">
          <cell r="A315" t="str">
            <v>Sillas con rodachinas</v>
          </cell>
          <cell r="B315" t="str">
            <v>MEEO</v>
          </cell>
          <cell r="C315">
            <v>35000</v>
          </cell>
          <cell r="D315">
            <v>43889</v>
          </cell>
          <cell r="E315" t="str">
            <v>ME5</v>
          </cell>
          <cell r="F315">
            <v>16650179</v>
          </cell>
          <cell r="G315" t="str">
            <v>Sillas con rodachinas</v>
          </cell>
        </row>
        <row r="316">
          <cell r="A316" t="str">
            <v>Sillas con rodachinas</v>
          </cell>
          <cell r="B316" t="str">
            <v>MEEO</v>
          </cell>
          <cell r="C316">
            <v>35000</v>
          </cell>
          <cell r="D316">
            <v>43889</v>
          </cell>
          <cell r="E316" t="str">
            <v>ME5</v>
          </cell>
          <cell r="F316">
            <v>16650180</v>
          </cell>
          <cell r="G316" t="str">
            <v>Sillas con rodachinas</v>
          </cell>
        </row>
        <row r="317">
          <cell r="A317" t="str">
            <v>Sillas con rodachinas</v>
          </cell>
          <cell r="B317" t="str">
            <v>MEEO</v>
          </cell>
          <cell r="C317">
            <v>35000</v>
          </cell>
          <cell r="D317">
            <v>43889</v>
          </cell>
          <cell r="E317" t="str">
            <v>ME5</v>
          </cell>
          <cell r="F317">
            <v>16650181</v>
          </cell>
          <cell r="G317" t="str">
            <v>Sillas con rodachinas</v>
          </cell>
        </row>
        <row r="318">
          <cell r="A318" t="str">
            <v>Sillas con rodachinas</v>
          </cell>
          <cell r="B318" t="str">
            <v>MEEO</v>
          </cell>
          <cell r="C318">
            <v>35000</v>
          </cell>
          <cell r="D318">
            <v>43889</v>
          </cell>
          <cell r="E318" t="str">
            <v>ME5</v>
          </cell>
          <cell r="F318">
            <v>16650182</v>
          </cell>
          <cell r="G318" t="str">
            <v>Sillas con rodachinas</v>
          </cell>
        </row>
        <row r="319">
          <cell r="A319" t="str">
            <v>Sillas con rodachinas</v>
          </cell>
          <cell r="B319" t="str">
            <v>MEEO</v>
          </cell>
          <cell r="C319">
            <v>35000</v>
          </cell>
          <cell r="D319">
            <v>43889</v>
          </cell>
          <cell r="E319" t="str">
            <v>ME5</v>
          </cell>
          <cell r="F319">
            <v>16650183</v>
          </cell>
          <cell r="G319" t="str">
            <v>Sillas con rodachinas</v>
          </cell>
        </row>
        <row r="320">
          <cell r="A320" t="str">
            <v>Sillas con rodachinas</v>
          </cell>
          <cell r="B320" t="str">
            <v>MEEO</v>
          </cell>
          <cell r="C320">
            <v>35000</v>
          </cell>
          <cell r="D320">
            <v>43889</v>
          </cell>
          <cell r="E320" t="str">
            <v>ME5</v>
          </cell>
          <cell r="F320">
            <v>16650184</v>
          </cell>
          <cell r="G320" t="str">
            <v>Sillas con rodachinas</v>
          </cell>
        </row>
        <row r="321">
          <cell r="A321" t="str">
            <v>Sillas con rodachinas</v>
          </cell>
          <cell r="B321" t="str">
            <v>MEEO</v>
          </cell>
          <cell r="C321">
            <v>35000</v>
          </cell>
          <cell r="D321">
            <v>43889</v>
          </cell>
          <cell r="E321" t="str">
            <v>ME5</v>
          </cell>
          <cell r="F321">
            <v>16650185</v>
          </cell>
          <cell r="G321" t="str">
            <v>Sillas con rodachinas</v>
          </cell>
        </row>
        <row r="322">
          <cell r="A322" t="str">
            <v>Sillas con rodachinas</v>
          </cell>
          <cell r="B322" t="str">
            <v>MEEO</v>
          </cell>
          <cell r="C322">
            <v>35000</v>
          </cell>
          <cell r="D322">
            <v>43889</v>
          </cell>
          <cell r="E322" t="str">
            <v>ME5</v>
          </cell>
          <cell r="F322">
            <v>16650186</v>
          </cell>
          <cell r="G322" t="str">
            <v>Sillas con rodachinas</v>
          </cell>
        </row>
        <row r="323">
          <cell r="A323" t="str">
            <v>Sillas con rodachinas</v>
          </cell>
          <cell r="B323" t="str">
            <v>MEEO</v>
          </cell>
          <cell r="C323">
            <v>35000</v>
          </cell>
          <cell r="D323">
            <v>43889</v>
          </cell>
          <cell r="E323" t="str">
            <v>ME5</v>
          </cell>
          <cell r="F323">
            <v>16650187</v>
          </cell>
          <cell r="G323" t="str">
            <v>Sillas con rodachinas</v>
          </cell>
        </row>
        <row r="324">
          <cell r="A324" t="str">
            <v>Sillas con rodachinas</v>
          </cell>
          <cell r="B324" t="str">
            <v>MEEO</v>
          </cell>
          <cell r="C324">
            <v>35000</v>
          </cell>
          <cell r="D324">
            <v>43889</v>
          </cell>
          <cell r="E324" t="str">
            <v>ME5</v>
          </cell>
          <cell r="F324">
            <v>16650188</v>
          </cell>
          <cell r="G324" t="str">
            <v>Sillas con rodachinas</v>
          </cell>
        </row>
        <row r="325">
          <cell r="A325" t="str">
            <v>Sillas con rodachinas</v>
          </cell>
          <cell r="B325" t="str">
            <v>MEEO</v>
          </cell>
          <cell r="C325">
            <v>35000</v>
          </cell>
          <cell r="D325">
            <v>43889</v>
          </cell>
          <cell r="E325" t="str">
            <v>EMO5</v>
          </cell>
          <cell r="F325">
            <v>16650189</v>
          </cell>
          <cell r="G325" t="str">
            <v>Sillas con rodachinas</v>
          </cell>
        </row>
        <row r="326">
          <cell r="A326" t="str">
            <v>Sillas con rodachinas</v>
          </cell>
          <cell r="B326" t="str">
            <v>MEEO</v>
          </cell>
          <cell r="C326">
            <v>35000</v>
          </cell>
          <cell r="D326">
            <v>43889</v>
          </cell>
          <cell r="E326" t="str">
            <v>EMO5</v>
          </cell>
          <cell r="F326">
            <v>16650190</v>
          </cell>
          <cell r="G326" t="str">
            <v>Sillas con rodachinas</v>
          </cell>
        </row>
        <row r="327">
          <cell r="A327" t="str">
            <v>Sillas con rodachinas</v>
          </cell>
          <cell r="B327" t="str">
            <v>MEEO</v>
          </cell>
          <cell r="C327">
            <v>35000</v>
          </cell>
          <cell r="D327">
            <v>43889</v>
          </cell>
          <cell r="E327" t="str">
            <v>ME5</v>
          </cell>
          <cell r="F327">
            <v>16650191</v>
          </cell>
          <cell r="G327" t="str">
            <v>Sillas con rodachinas</v>
          </cell>
        </row>
        <row r="328">
          <cell r="A328" t="str">
            <v>Televisor</v>
          </cell>
          <cell r="B328" t="str">
            <v>MEEO</v>
          </cell>
          <cell r="C328">
            <v>150000</v>
          </cell>
          <cell r="D328">
            <v>188057</v>
          </cell>
          <cell r="E328" t="str">
            <v>OME5</v>
          </cell>
          <cell r="F328">
            <v>16650192</v>
          </cell>
          <cell r="G328" t="str">
            <v>Televisor</v>
          </cell>
        </row>
        <row r="329">
          <cell r="A329" t="str">
            <v>VHS</v>
          </cell>
          <cell r="B329" t="str">
            <v>MEEO</v>
          </cell>
          <cell r="C329">
            <v>100000</v>
          </cell>
          <cell r="D329">
            <v>125370</v>
          </cell>
          <cell r="E329" t="str">
            <v>OME5</v>
          </cell>
          <cell r="F329">
            <v>16650193</v>
          </cell>
          <cell r="G329" t="str">
            <v>VHS</v>
          </cell>
        </row>
        <row r="330">
          <cell r="A330" t="str">
            <v>Tramperos</v>
          </cell>
          <cell r="B330" t="str">
            <v>MEEO</v>
          </cell>
          <cell r="C330">
            <v>300000</v>
          </cell>
          <cell r="D330">
            <v>376125</v>
          </cell>
          <cell r="E330" t="str">
            <v>OME5</v>
          </cell>
          <cell r="F330">
            <v>16650194</v>
          </cell>
          <cell r="G330" t="str">
            <v>Tramperos</v>
          </cell>
        </row>
        <row r="331">
          <cell r="A331" t="str">
            <v>Tramperos</v>
          </cell>
          <cell r="B331" t="str">
            <v>MEEO</v>
          </cell>
          <cell r="C331">
            <v>300000</v>
          </cell>
          <cell r="D331">
            <v>376125</v>
          </cell>
          <cell r="E331" t="str">
            <v>OME5</v>
          </cell>
          <cell r="F331">
            <v>16650195</v>
          </cell>
          <cell r="G331" t="str">
            <v>Tramperos</v>
          </cell>
        </row>
        <row r="332">
          <cell r="A332" t="str">
            <v>Tramperos</v>
          </cell>
          <cell r="B332" t="str">
            <v>MEEO</v>
          </cell>
          <cell r="C332">
            <v>300000</v>
          </cell>
          <cell r="D332">
            <v>376125</v>
          </cell>
          <cell r="E332" t="str">
            <v>OME5</v>
          </cell>
          <cell r="F332">
            <v>16650196</v>
          </cell>
          <cell r="G332" t="str">
            <v>Tramperos</v>
          </cell>
        </row>
        <row r="333">
          <cell r="A333" t="str">
            <v>Tramperos</v>
          </cell>
          <cell r="B333" t="str">
            <v>MEEO</v>
          </cell>
          <cell r="C333">
            <v>300000</v>
          </cell>
          <cell r="D333">
            <v>376125</v>
          </cell>
          <cell r="E333" t="str">
            <v>OME5</v>
          </cell>
          <cell r="F333">
            <v>16650197</v>
          </cell>
          <cell r="G333" t="str">
            <v>Tramperos</v>
          </cell>
        </row>
        <row r="334">
          <cell r="A334" t="str">
            <v>Tramperos</v>
          </cell>
          <cell r="B334" t="str">
            <v>MEEO</v>
          </cell>
          <cell r="C334">
            <v>300000</v>
          </cell>
          <cell r="D334">
            <v>376125</v>
          </cell>
          <cell r="E334" t="str">
            <v>OME5</v>
          </cell>
          <cell r="F334">
            <v>16650198</v>
          </cell>
          <cell r="G334" t="str">
            <v>Tramperos</v>
          </cell>
        </row>
        <row r="335">
          <cell r="A335" t="str">
            <v>Tramperos</v>
          </cell>
          <cell r="B335" t="str">
            <v>MEEO</v>
          </cell>
          <cell r="C335">
            <v>300000</v>
          </cell>
          <cell r="D335">
            <v>376125</v>
          </cell>
          <cell r="E335" t="str">
            <v>OME5</v>
          </cell>
          <cell r="F335">
            <v>16650199</v>
          </cell>
          <cell r="G335" t="str">
            <v>Tramperos</v>
          </cell>
        </row>
        <row r="336">
          <cell r="A336" t="str">
            <v>Estabilizador Nicomar 1500 wattios</v>
          </cell>
          <cell r="B336" t="str">
            <v>MEEO</v>
          </cell>
          <cell r="C336">
            <v>100000</v>
          </cell>
          <cell r="D336">
            <v>118474</v>
          </cell>
          <cell r="E336" t="str">
            <v>EMO5</v>
          </cell>
          <cell r="F336">
            <v>16650200</v>
          </cell>
          <cell r="G336" t="str">
            <v>Estabilizador Nicomar 1500 wattios</v>
          </cell>
        </row>
        <row r="337">
          <cell r="A337" t="str">
            <v>Estabilizador Nicomar 1500 wattios</v>
          </cell>
          <cell r="B337" t="str">
            <v>MEEO</v>
          </cell>
          <cell r="C337">
            <v>100000</v>
          </cell>
          <cell r="D337">
            <v>118474</v>
          </cell>
          <cell r="E337" t="str">
            <v>EMO5</v>
          </cell>
          <cell r="F337">
            <v>16650201</v>
          </cell>
          <cell r="G337" t="str">
            <v>Estabilizador Nicomar 1500 wattios</v>
          </cell>
        </row>
        <row r="338">
          <cell r="A338" t="str">
            <v>Estabilizador Nicomar 1500 wattios</v>
          </cell>
          <cell r="B338" t="str">
            <v>MEEO</v>
          </cell>
          <cell r="C338">
            <v>100000</v>
          </cell>
          <cell r="D338">
            <v>118474</v>
          </cell>
          <cell r="E338" t="str">
            <v>EMO5</v>
          </cell>
          <cell r="F338">
            <v>16650202</v>
          </cell>
          <cell r="G338" t="str">
            <v>Estabilizador Nicomar 1500 wattios</v>
          </cell>
        </row>
        <row r="339">
          <cell r="A339" t="str">
            <v>Estabilizador Nicomar 1500 wattios</v>
          </cell>
          <cell r="B339" t="str">
            <v>MEEO</v>
          </cell>
          <cell r="C339">
            <v>100000</v>
          </cell>
          <cell r="D339">
            <v>118474</v>
          </cell>
          <cell r="E339" t="str">
            <v>EMO5</v>
          </cell>
          <cell r="F339">
            <v>16650203</v>
          </cell>
          <cell r="G339" t="str">
            <v>Estabilizador Nicomar 1500 wattios</v>
          </cell>
        </row>
        <row r="340">
          <cell r="A340" t="str">
            <v>Estabilizador Nicomar 1000 wattios</v>
          </cell>
          <cell r="B340" t="str">
            <v>MEEO</v>
          </cell>
          <cell r="C340">
            <v>60000</v>
          </cell>
          <cell r="D340">
            <v>71090</v>
          </cell>
          <cell r="E340" t="str">
            <v>EMO5</v>
          </cell>
          <cell r="F340">
            <v>16650204</v>
          </cell>
          <cell r="G340" t="str">
            <v>Estabilizador Nicomar 1000 wattios</v>
          </cell>
        </row>
        <row r="341">
          <cell r="A341" t="str">
            <v>Estabilizador Nicomar 1000 wattios</v>
          </cell>
          <cell r="B341" t="str">
            <v>MEEO</v>
          </cell>
          <cell r="C341">
            <v>60000</v>
          </cell>
          <cell r="D341">
            <v>71090</v>
          </cell>
          <cell r="E341" t="str">
            <v>EMO5</v>
          </cell>
          <cell r="F341">
            <v>16650205</v>
          </cell>
          <cell r="G341" t="str">
            <v>Estabilizador Nicomar 1000 wattios</v>
          </cell>
        </row>
        <row r="342">
          <cell r="A342" t="str">
            <v>Estabilizador Nicomar 1000 wattios</v>
          </cell>
          <cell r="B342" t="str">
            <v>MEEO</v>
          </cell>
          <cell r="C342">
            <v>60000</v>
          </cell>
          <cell r="D342">
            <v>71090</v>
          </cell>
          <cell r="E342" t="str">
            <v>EMO5</v>
          </cell>
          <cell r="F342">
            <v>16650206</v>
          </cell>
          <cell r="G342" t="str">
            <v>Estabilizador Nicomar 1000 wattios</v>
          </cell>
        </row>
        <row r="343">
          <cell r="A343" t="str">
            <v>Estabilizador Nicomar 1000 wattios</v>
          </cell>
          <cell r="B343" t="str">
            <v>MEEO</v>
          </cell>
          <cell r="C343">
            <v>60000</v>
          </cell>
          <cell r="D343">
            <v>71090</v>
          </cell>
          <cell r="E343" t="str">
            <v>EMO5</v>
          </cell>
          <cell r="F343">
            <v>16650207</v>
          </cell>
          <cell r="G343" t="str">
            <v>Estabilizador Nicomar 1000 wattios</v>
          </cell>
        </row>
        <row r="344">
          <cell r="A344" t="str">
            <v>Estabilizador Nicomar 1000 wattios</v>
          </cell>
          <cell r="B344" t="str">
            <v>MEEO</v>
          </cell>
          <cell r="C344">
            <v>60000</v>
          </cell>
          <cell r="D344">
            <v>71090</v>
          </cell>
          <cell r="E344" t="str">
            <v>EMO5</v>
          </cell>
          <cell r="F344">
            <v>16650208</v>
          </cell>
          <cell r="G344" t="str">
            <v>Estabilizador Nicomar 1000 wattios</v>
          </cell>
        </row>
        <row r="345">
          <cell r="A345" t="str">
            <v>Cafetera Coldelec 60 Pocillos</v>
          </cell>
          <cell r="B345" t="str">
            <v>MEEO</v>
          </cell>
          <cell r="C345">
            <v>268800</v>
          </cell>
          <cell r="D345">
            <v>86967</v>
          </cell>
          <cell r="E345" t="str">
            <v>OME5</v>
          </cell>
          <cell r="F345">
            <v>16650209</v>
          </cell>
          <cell r="G345" t="str">
            <v>Cafetera Coldelec 60 Pocillos</v>
          </cell>
        </row>
        <row r="346">
          <cell r="A346" t="str">
            <v>Mobiliario para adecuación de sus oficinas en Sincelejo según contrato No.0051-Rebombeo</v>
          </cell>
          <cell r="B346" t="str">
            <v>MEEO</v>
          </cell>
          <cell r="C346">
            <v>42747247</v>
          </cell>
          <cell r="D346">
            <v>48281495</v>
          </cell>
          <cell r="E346" t="str">
            <v>ME5</v>
          </cell>
          <cell r="F346">
            <v>16650210</v>
          </cell>
          <cell r="G346" t="str">
            <v>Mobiliario para adecuación de sus oficinas en Sincelejo según contrato No.0051-Rebombeo</v>
          </cell>
        </row>
        <row r="347">
          <cell r="A347" t="str">
            <v>Mobiliario para adecuación oficinas en Corozal según contrato No.0060-03</v>
          </cell>
          <cell r="B347" t="str">
            <v>MEEO</v>
          </cell>
          <cell r="C347">
            <v>8946889</v>
          </cell>
          <cell r="D347">
            <v>10105193</v>
          </cell>
          <cell r="E347" t="str">
            <v>ME5</v>
          </cell>
          <cell r="F347">
            <v>16650211</v>
          </cell>
          <cell r="G347" t="str">
            <v>Mobiliario para adecuación oficinas en Corozal según contrato No.0060-03</v>
          </cell>
        </row>
        <row r="348">
          <cell r="A348" t="str">
            <v>Camara Digital Sony Handycam TRV 340</v>
          </cell>
          <cell r="B348" t="str">
            <v>MEEO</v>
          </cell>
          <cell r="C348">
            <v>2199000</v>
          </cell>
          <cell r="D348">
            <v>1319340</v>
          </cell>
          <cell r="E348" t="str">
            <v>OME5</v>
          </cell>
          <cell r="F348">
            <v>16650212</v>
          </cell>
          <cell r="G348" t="str">
            <v>Camara Digital Sony Handycam TRV 340</v>
          </cell>
        </row>
        <row r="349">
          <cell r="A349" t="str">
            <v>Sillas Rimax Blanca</v>
          </cell>
          <cell r="B349" t="str">
            <v>MEEO</v>
          </cell>
          <cell r="C349">
            <v>14000</v>
          </cell>
          <cell r="D349">
            <v>15818</v>
          </cell>
          <cell r="E349" t="str">
            <v>ME5</v>
          </cell>
          <cell r="F349">
            <v>16650213</v>
          </cell>
          <cell r="G349" t="str">
            <v>Sillas Rimax Blanca</v>
          </cell>
        </row>
        <row r="350">
          <cell r="A350" t="str">
            <v>Sillas Rimax Blanca</v>
          </cell>
          <cell r="B350" t="str">
            <v>MEEO</v>
          </cell>
          <cell r="C350">
            <v>14000</v>
          </cell>
          <cell r="D350">
            <v>15818</v>
          </cell>
          <cell r="E350" t="str">
            <v>ME5</v>
          </cell>
          <cell r="F350">
            <v>16650214</v>
          </cell>
          <cell r="G350" t="str">
            <v>Sillas Rimax Blanca</v>
          </cell>
        </row>
        <row r="351">
          <cell r="A351" t="str">
            <v>Sillas Rimax Blanca</v>
          </cell>
          <cell r="B351" t="str">
            <v>MEEO</v>
          </cell>
          <cell r="C351">
            <v>14000</v>
          </cell>
          <cell r="D351">
            <v>15818</v>
          </cell>
          <cell r="E351" t="str">
            <v>ME5</v>
          </cell>
          <cell r="F351">
            <v>16650215</v>
          </cell>
          <cell r="G351" t="str">
            <v>Sillas Rimax Blanca</v>
          </cell>
        </row>
        <row r="352">
          <cell r="A352" t="str">
            <v>Sillas Rimax Blanca</v>
          </cell>
          <cell r="B352" t="str">
            <v>MEEO</v>
          </cell>
          <cell r="C352">
            <v>14000</v>
          </cell>
          <cell r="D352">
            <v>15818</v>
          </cell>
          <cell r="E352" t="str">
            <v>ME5</v>
          </cell>
          <cell r="F352">
            <v>16650216</v>
          </cell>
          <cell r="G352" t="str">
            <v>Sillas Rimax Blanca</v>
          </cell>
        </row>
        <row r="353">
          <cell r="A353" t="str">
            <v>Sillas Rimax Blanca</v>
          </cell>
          <cell r="B353" t="str">
            <v>MEEO</v>
          </cell>
          <cell r="C353">
            <v>14000</v>
          </cell>
          <cell r="D353">
            <v>52480</v>
          </cell>
          <cell r="E353" t="str">
            <v>ME5</v>
          </cell>
          <cell r="F353">
            <v>16650217</v>
          </cell>
          <cell r="G353" t="str">
            <v>Sillas Rimax Blanca</v>
          </cell>
          <cell r="H353">
            <v>1</v>
          </cell>
        </row>
        <row r="354">
          <cell r="A354" t="str">
            <v>Sillas Rimax Blanca</v>
          </cell>
          <cell r="B354" t="str">
            <v>MEEO</v>
          </cell>
          <cell r="C354">
            <v>14000</v>
          </cell>
          <cell r="D354">
            <v>15818</v>
          </cell>
          <cell r="E354" t="str">
            <v>ME5</v>
          </cell>
          <cell r="F354">
            <v>16650218</v>
          </cell>
          <cell r="G354" t="str">
            <v>Sillas Rimax Blanca</v>
          </cell>
        </row>
        <row r="355">
          <cell r="A355" t="str">
            <v>Sillas Rimax Blanca</v>
          </cell>
          <cell r="B355" t="str">
            <v>MEEO</v>
          </cell>
          <cell r="C355">
            <v>14000</v>
          </cell>
          <cell r="D355">
            <v>15818</v>
          </cell>
          <cell r="E355" t="str">
            <v>ME5</v>
          </cell>
          <cell r="F355">
            <v>16650219</v>
          </cell>
          <cell r="G355" t="str">
            <v>Sillas Rimax Blanca</v>
          </cell>
        </row>
        <row r="356">
          <cell r="A356" t="str">
            <v>Sillas Rimax Blanca</v>
          </cell>
          <cell r="B356" t="str">
            <v>MEEO</v>
          </cell>
          <cell r="C356">
            <v>14000</v>
          </cell>
          <cell r="D356">
            <v>15818</v>
          </cell>
          <cell r="E356" t="str">
            <v>ME5</v>
          </cell>
          <cell r="F356">
            <v>16650220</v>
          </cell>
          <cell r="G356" t="str">
            <v>Sillas Rimax Blanca</v>
          </cell>
        </row>
        <row r="357">
          <cell r="A357" t="str">
            <v>Sillas Rimax Blanca</v>
          </cell>
          <cell r="B357" t="str">
            <v>MEEO</v>
          </cell>
          <cell r="C357">
            <v>14000</v>
          </cell>
          <cell r="D357">
            <v>15818</v>
          </cell>
          <cell r="E357" t="str">
            <v>ME5</v>
          </cell>
          <cell r="F357">
            <v>16650221</v>
          </cell>
          <cell r="G357" t="str">
            <v>Sillas Rimax Blanca</v>
          </cell>
          <cell r="H357">
            <v>1</v>
          </cell>
        </row>
        <row r="358">
          <cell r="A358" t="str">
            <v>Sillas Rimax Blanca</v>
          </cell>
          <cell r="B358" t="str">
            <v>MEEO</v>
          </cell>
          <cell r="C358">
            <v>14000</v>
          </cell>
          <cell r="D358">
            <v>15818</v>
          </cell>
          <cell r="E358" t="str">
            <v>ME5</v>
          </cell>
          <cell r="F358">
            <v>16650222</v>
          </cell>
          <cell r="G358" t="str">
            <v>Sillas Rimax Blanca</v>
          </cell>
        </row>
        <row r="359">
          <cell r="A359" t="str">
            <v>Sillas Rimax Blanca</v>
          </cell>
          <cell r="B359" t="str">
            <v>MEEO</v>
          </cell>
          <cell r="C359">
            <v>14000</v>
          </cell>
          <cell r="D359">
            <v>15818</v>
          </cell>
          <cell r="E359" t="str">
            <v>ME5</v>
          </cell>
          <cell r="F359">
            <v>16650223</v>
          </cell>
          <cell r="G359" t="str">
            <v>Sillas Rimax Blanca</v>
          </cell>
        </row>
        <row r="360">
          <cell r="A360" t="str">
            <v>Sillas Rimax Blanca</v>
          </cell>
          <cell r="B360" t="str">
            <v>MEEO</v>
          </cell>
          <cell r="C360">
            <v>14000</v>
          </cell>
          <cell r="D360">
            <v>15818</v>
          </cell>
          <cell r="E360" t="str">
            <v>ME5</v>
          </cell>
          <cell r="F360">
            <v>16650224</v>
          </cell>
          <cell r="G360" t="str">
            <v>Sillas Rimax Blanca</v>
          </cell>
        </row>
        <row r="361">
          <cell r="A361" t="str">
            <v>Sillas Rimax Blanca</v>
          </cell>
          <cell r="B361" t="str">
            <v>MEEO</v>
          </cell>
          <cell r="C361">
            <v>14000</v>
          </cell>
          <cell r="D361">
            <v>15818</v>
          </cell>
          <cell r="E361" t="str">
            <v>ME5</v>
          </cell>
          <cell r="F361">
            <v>16650225</v>
          </cell>
          <cell r="G361" t="str">
            <v>Sillas Rimax Blanca</v>
          </cell>
        </row>
        <row r="362">
          <cell r="A362" t="str">
            <v>Sillas Rimax Blanca</v>
          </cell>
          <cell r="B362" t="str">
            <v>MEEO</v>
          </cell>
          <cell r="C362">
            <v>14000</v>
          </cell>
          <cell r="D362">
            <v>15818</v>
          </cell>
          <cell r="E362" t="str">
            <v>ME5</v>
          </cell>
          <cell r="F362">
            <v>16650226</v>
          </cell>
          <cell r="G362" t="str">
            <v>Sillas Rimax Blanca</v>
          </cell>
        </row>
        <row r="363">
          <cell r="A363" t="str">
            <v>Sillas Rimax Blanca</v>
          </cell>
          <cell r="B363" t="str">
            <v>MEEO</v>
          </cell>
          <cell r="C363">
            <v>14000</v>
          </cell>
          <cell r="D363">
            <v>15818</v>
          </cell>
          <cell r="E363" t="str">
            <v>ME5</v>
          </cell>
          <cell r="F363">
            <v>16650227</v>
          </cell>
          <cell r="G363" t="str">
            <v>Sillas Rimax Blanca</v>
          </cell>
        </row>
        <row r="364">
          <cell r="A364" t="str">
            <v>Sillas Rimax Blanca</v>
          </cell>
          <cell r="B364" t="str">
            <v>MEEO</v>
          </cell>
          <cell r="C364">
            <v>14000</v>
          </cell>
          <cell r="D364">
            <v>15818</v>
          </cell>
          <cell r="E364" t="str">
            <v>ME5</v>
          </cell>
          <cell r="F364">
            <v>16650228</v>
          </cell>
          <cell r="G364" t="str">
            <v>Sillas Rimax Blanca</v>
          </cell>
        </row>
        <row r="365">
          <cell r="A365" t="str">
            <v>Sillas Rimax Blanca</v>
          </cell>
          <cell r="B365" t="str">
            <v>MEEO</v>
          </cell>
          <cell r="C365">
            <v>14000</v>
          </cell>
          <cell r="D365">
            <v>15818</v>
          </cell>
          <cell r="E365" t="str">
            <v>ME5</v>
          </cell>
          <cell r="F365">
            <v>16650229</v>
          </cell>
          <cell r="G365" t="str">
            <v>Sillas Rimax Blanca</v>
          </cell>
        </row>
        <row r="366">
          <cell r="A366" t="str">
            <v>Sillas Rimax Blanca</v>
          </cell>
          <cell r="B366" t="str">
            <v>MEEO</v>
          </cell>
          <cell r="C366">
            <v>14000</v>
          </cell>
          <cell r="D366">
            <v>15818</v>
          </cell>
          <cell r="E366" t="str">
            <v>ME5</v>
          </cell>
          <cell r="F366">
            <v>16650230</v>
          </cell>
          <cell r="G366" t="str">
            <v>Sillas Rimax Blanca</v>
          </cell>
        </row>
        <row r="367">
          <cell r="A367" t="str">
            <v>Sillas Rimax Blanca</v>
          </cell>
          <cell r="B367" t="str">
            <v>MEEO</v>
          </cell>
          <cell r="C367">
            <v>14000</v>
          </cell>
          <cell r="D367">
            <v>15818</v>
          </cell>
          <cell r="E367" t="str">
            <v>ME5</v>
          </cell>
          <cell r="F367">
            <v>16650231</v>
          </cell>
          <cell r="G367" t="str">
            <v>Sillas Rimax Blanca</v>
          </cell>
        </row>
        <row r="368">
          <cell r="A368" t="str">
            <v>Sillas Rimax Blanca</v>
          </cell>
          <cell r="B368" t="str">
            <v>MEEO</v>
          </cell>
          <cell r="C368">
            <v>14000</v>
          </cell>
          <cell r="D368">
            <v>15818</v>
          </cell>
          <cell r="E368" t="str">
            <v>ME5</v>
          </cell>
          <cell r="F368">
            <v>16650232</v>
          </cell>
          <cell r="G368" t="str">
            <v>Sillas Rimax Blanca</v>
          </cell>
        </row>
        <row r="369">
          <cell r="A369" t="str">
            <v>Sillas Rimax Blanca</v>
          </cell>
          <cell r="B369" t="str">
            <v>MEEO</v>
          </cell>
          <cell r="C369">
            <v>14000</v>
          </cell>
          <cell r="D369">
            <v>15818</v>
          </cell>
          <cell r="E369" t="str">
            <v>ME5</v>
          </cell>
          <cell r="F369">
            <v>16650233</v>
          </cell>
          <cell r="G369" t="str">
            <v>Sillas Rimax Blanca</v>
          </cell>
        </row>
        <row r="370">
          <cell r="A370" t="str">
            <v>Sillas Rimax Blanca</v>
          </cell>
          <cell r="B370" t="str">
            <v>MEEO</v>
          </cell>
          <cell r="C370">
            <v>14000</v>
          </cell>
          <cell r="D370">
            <v>15818</v>
          </cell>
          <cell r="E370" t="str">
            <v>ME5</v>
          </cell>
          <cell r="F370">
            <v>16650234</v>
          </cell>
          <cell r="G370" t="str">
            <v>Sillas Rimax Blanca</v>
          </cell>
        </row>
        <row r="371">
          <cell r="A371" t="str">
            <v>Sillas Rimax Blanca</v>
          </cell>
          <cell r="B371" t="str">
            <v>MEEO</v>
          </cell>
          <cell r="C371">
            <v>14000</v>
          </cell>
          <cell r="D371">
            <v>15818</v>
          </cell>
          <cell r="E371" t="str">
            <v>ME5</v>
          </cell>
          <cell r="F371">
            <v>16650235</v>
          </cell>
          <cell r="G371" t="str">
            <v>Sillas Rimax Blanca</v>
          </cell>
        </row>
        <row r="372">
          <cell r="A372" t="str">
            <v>Sillas Rimax Blanca</v>
          </cell>
          <cell r="B372" t="str">
            <v>MEEO</v>
          </cell>
          <cell r="C372">
            <v>14000</v>
          </cell>
          <cell r="D372">
            <v>15818</v>
          </cell>
          <cell r="E372" t="str">
            <v>ME5</v>
          </cell>
          <cell r="F372">
            <v>16650236</v>
          </cell>
          <cell r="G372" t="str">
            <v>Sillas Rimax Blanca</v>
          </cell>
        </row>
        <row r="373">
          <cell r="A373" t="str">
            <v>Sillas Rimax Blanca</v>
          </cell>
          <cell r="B373" t="str">
            <v>MEEO</v>
          </cell>
          <cell r="C373">
            <v>14000</v>
          </cell>
          <cell r="D373">
            <v>15818</v>
          </cell>
          <cell r="E373" t="str">
            <v>ME5</v>
          </cell>
          <cell r="F373">
            <v>16650237</v>
          </cell>
          <cell r="G373" t="str">
            <v>Sillas Rimax Blanca</v>
          </cell>
        </row>
        <row r="374">
          <cell r="A374" t="str">
            <v>Sillas Rimax Blanca</v>
          </cell>
          <cell r="B374" t="str">
            <v>MEEO</v>
          </cell>
          <cell r="C374">
            <v>14000</v>
          </cell>
          <cell r="D374">
            <v>15818</v>
          </cell>
          <cell r="E374" t="str">
            <v>ME5</v>
          </cell>
          <cell r="F374">
            <v>16650238</v>
          </cell>
          <cell r="G374" t="str">
            <v>Sillas Rimax Blanca</v>
          </cell>
        </row>
        <row r="375">
          <cell r="A375" t="str">
            <v>Sillas Rimax Blanca</v>
          </cell>
          <cell r="B375" t="str">
            <v>MEEO</v>
          </cell>
          <cell r="C375">
            <v>14000</v>
          </cell>
          <cell r="D375">
            <v>15818</v>
          </cell>
          <cell r="E375" t="str">
            <v>ME5</v>
          </cell>
          <cell r="F375">
            <v>16650239</v>
          </cell>
          <cell r="G375" t="str">
            <v>Sillas Rimax Blanca</v>
          </cell>
        </row>
        <row r="376">
          <cell r="A376" t="str">
            <v>Sillas Rimax Blanca</v>
          </cell>
          <cell r="B376" t="str">
            <v>MEEO</v>
          </cell>
          <cell r="C376">
            <v>14000</v>
          </cell>
          <cell r="D376">
            <v>15818</v>
          </cell>
          <cell r="E376" t="str">
            <v>ME5</v>
          </cell>
          <cell r="F376">
            <v>16650240</v>
          </cell>
          <cell r="G376" t="str">
            <v>Sillas Rimax Blanca</v>
          </cell>
        </row>
        <row r="377">
          <cell r="A377" t="str">
            <v>Sillas Rimax Blanca</v>
          </cell>
          <cell r="B377" t="str">
            <v>MEEO</v>
          </cell>
          <cell r="C377">
            <v>14000</v>
          </cell>
          <cell r="D377">
            <v>15818</v>
          </cell>
          <cell r="E377" t="str">
            <v>ME5</v>
          </cell>
          <cell r="F377">
            <v>16650241</v>
          </cell>
          <cell r="G377" t="str">
            <v>Sillas Rimax Blanca</v>
          </cell>
        </row>
        <row r="378">
          <cell r="A378" t="str">
            <v>Sillas Rimax Blanca</v>
          </cell>
          <cell r="B378" t="str">
            <v>MEEO</v>
          </cell>
          <cell r="C378">
            <v>14000</v>
          </cell>
          <cell r="D378">
            <v>15818</v>
          </cell>
          <cell r="E378" t="str">
            <v>ME5</v>
          </cell>
          <cell r="F378">
            <v>16650242</v>
          </cell>
          <cell r="G378" t="str">
            <v>Sillas Rimax Blanca</v>
          </cell>
        </row>
        <row r="379">
          <cell r="A379" t="str">
            <v>Sillas Rimax Blanca</v>
          </cell>
          <cell r="B379" t="str">
            <v>MEEO</v>
          </cell>
          <cell r="C379">
            <v>14000</v>
          </cell>
          <cell r="D379">
            <v>15818</v>
          </cell>
          <cell r="E379" t="str">
            <v>ME5</v>
          </cell>
          <cell r="F379">
            <v>16650243</v>
          </cell>
          <cell r="G379" t="str">
            <v>Sillas Rimax Blanca</v>
          </cell>
        </row>
        <row r="380">
          <cell r="A380" t="str">
            <v>Sillas Rimax Blanca</v>
          </cell>
          <cell r="B380" t="str">
            <v>MEEO</v>
          </cell>
          <cell r="C380">
            <v>14000</v>
          </cell>
          <cell r="D380">
            <v>15818</v>
          </cell>
          <cell r="E380" t="str">
            <v>ME5</v>
          </cell>
          <cell r="F380">
            <v>16650244</v>
          </cell>
          <cell r="G380" t="str">
            <v>Sillas Rimax Blanca</v>
          </cell>
        </row>
        <row r="381">
          <cell r="A381" t="str">
            <v>Sillas Rimax Blanca</v>
          </cell>
          <cell r="B381" t="str">
            <v>MEEO</v>
          </cell>
          <cell r="C381">
            <v>14000</v>
          </cell>
          <cell r="D381">
            <v>15818</v>
          </cell>
          <cell r="E381" t="str">
            <v>ME5</v>
          </cell>
          <cell r="F381">
            <v>16650245</v>
          </cell>
          <cell r="G381" t="str">
            <v>Sillas Rimax Blanca</v>
          </cell>
        </row>
        <row r="382">
          <cell r="A382" t="str">
            <v>Sillas Rimax Blanca</v>
          </cell>
          <cell r="B382" t="str">
            <v>MEEO</v>
          </cell>
          <cell r="C382">
            <v>14000</v>
          </cell>
          <cell r="D382">
            <v>15818</v>
          </cell>
          <cell r="E382" t="str">
            <v>ME5</v>
          </cell>
          <cell r="F382">
            <v>16650246</v>
          </cell>
          <cell r="G382" t="str">
            <v>Sillas Rimax Blanca</v>
          </cell>
        </row>
        <row r="383">
          <cell r="A383" t="str">
            <v>Sillas Rimax Blanca</v>
          </cell>
          <cell r="B383" t="str">
            <v>MEEO</v>
          </cell>
          <cell r="C383">
            <v>14000</v>
          </cell>
          <cell r="D383">
            <v>15818</v>
          </cell>
          <cell r="E383" t="str">
            <v>ME5</v>
          </cell>
          <cell r="F383">
            <v>16650247</v>
          </cell>
          <cell r="G383" t="str">
            <v>Sillas Rimax Blanca</v>
          </cell>
        </row>
        <row r="384">
          <cell r="A384" t="str">
            <v>Sillas Rimax Blanca</v>
          </cell>
          <cell r="B384" t="str">
            <v>MEEO</v>
          </cell>
          <cell r="C384">
            <v>14000</v>
          </cell>
          <cell r="D384">
            <v>15818</v>
          </cell>
          <cell r="E384" t="str">
            <v>ME5</v>
          </cell>
          <cell r="F384">
            <v>16650248</v>
          </cell>
          <cell r="G384" t="str">
            <v>Sillas Rimax Blanca</v>
          </cell>
        </row>
        <row r="385">
          <cell r="A385" t="str">
            <v>Sillas Rimax Blanca</v>
          </cell>
          <cell r="B385" t="str">
            <v>MEEO</v>
          </cell>
          <cell r="C385">
            <v>14000</v>
          </cell>
          <cell r="D385">
            <v>15818</v>
          </cell>
          <cell r="E385" t="str">
            <v>ME5</v>
          </cell>
          <cell r="F385">
            <v>16650249</v>
          </cell>
          <cell r="G385" t="str">
            <v>Sillas Rimax Blanca</v>
          </cell>
        </row>
        <row r="386">
          <cell r="A386" t="str">
            <v>Sillas Rimax Blanca</v>
          </cell>
          <cell r="B386" t="str">
            <v>MEEO</v>
          </cell>
          <cell r="C386">
            <v>14000</v>
          </cell>
          <cell r="D386">
            <v>15818</v>
          </cell>
          <cell r="E386" t="str">
            <v>ME5</v>
          </cell>
          <cell r="F386">
            <v>16650250</v>
          </cell>
          <cell r="G386" t="str">
            <v>Sillas Rimax Blanca</v>
          </cell>
        </row>
        <row r="387">
          <cell r="A387" t="str">
            <v>Sillas Rimax Blanca</v>
          </cell>
          <cell r="B387" t="str">
            <v>MEEO</v>
          </cell>
          <cell r="C387">
            <v>14000</v>
          </cell>
          <cell r="D387">
            <v>15818</v>
          </cell>
          <cell r="E387" t="str">
            <v>ME5</v>
          </cell>
          <cell r="F387">
            <v>16650251</v>
          </cell>
          <cell r="G387" t="str">
            <v>Sillas Rimax Blanca</v>
          </cell>
        </row>
        <row r="388">
          <cell r="A388" t="str">
            <v>Sillas Rimax Blanca</v>
          </cell>
          <cell r="B388" t="str">
            <v>MEEO</v>
          </cell>
          <cell r="C388">
            <v>14000</v>
          </cell>
          <cell r="D388">
            <v>15818</v>
          </cell>
          <cell r="E388" t="str">
            <v>ME5</v>
          </cell>
          <cell r="F388">
            <v>16650252</v>
          </cell>
          <cell r="G388" t="str">
            <v>Sillas Rimax Blanca</v>
          </cell>
        </row>
        <row r="389">
          <cell r="A389" t="str">
            <v>Sillas Rimax Blanca</v>
          </cell>
          <cell r="B389" t="str">
            <v>MEEO</v>
          </cell>
          <cell r="C389">
            <v>14000</v>
          </cell>
          <cell r="D389">
            <v>15818</v>
          </cell>
          <cell r="E389" t="str">
            <v>ME5</v>
          </cell>
          <cell r="F389">
            <v>16650253</v>
          </cell>
          <cell r="G389" t="str">
            <v>Sillas Rimax Blanca</v>
          </cell>
        </row>
        <row r="390">
          <cell r="A390" t="str">
            <v>Sillas Rimax Blanca</v>
          </cell>
          <cell r="B390" t="str">
            <v>MEEO</v>
          </cell>
          <cell r="C390">
            <v>14000</v>
          </cell>
          <cell r="D390">
            <v>15818</v>
          </cell>
          <cell r="E390" t="str">
            <v>ME5</v>
          </cell>
          <cell r="F390">
            <v>16650254</v>
          </cell>
          <cell r="G390" t="str">
            <v>Sillas Rimax Blanca</v>
          </cell>
        </row>
        <row r="391">
          <cell r="A391" t="str">
            <v>Sillas Rimax Blanca</v>
          </cell>
          <cell r="B391" t="str">
            <v>MEEO</v>
          </cell>
          <cell r="C391">
            <v>14000</v>
          </cell>
          <cell r="D391">
            <v>15818</v>
          </cell>
          <cell r="E391" t="str">
            <v>ME5</v>
          </cell>
          <cell r="F391">
            <v>16650255</v>
          </cell>
          <cell r="G391" t="str">
            <v>Sillas Rimax Blanca</v>
          </cell>
        </row>
        <row r="392">
          <cell r="A392" t="str">
            <v>Sillas Rimax Blanca</v>
          </cell>
          <cell r="B392" t="str">
            <v>MEEO</v>
          </cell>
          <cell r="C392">
            <v>14000</v>
          </cell>
          <cell r="D392">
            <v>15818</v>
          </cell>
          <cell r="E392" t="str">
            <v>ME5</v>
          </cell>
          <cell r="F392">
            <v>16650256</v>
          </cell>
          <cell r="G392" t="str">
            <v>Sillas Rimax Blanca</v>
          </cell>
        </row>
        <row r="393">
          <cell r="A393" t="str">
            <v>Sillas Rimax Blanca</v>
          </cell>
          <cell r="B393" t="str">
            <v>MEEO</v>
          </cell>
          <cell r="C393">
            <v>14000</v>
          </cell>
          <cell r="D393">
            <v>15818</v>
          </cell>
          <cell r="E393" t="str">
            <v>ME5</v>
          </cell>
          <cell r="F393">
            <v>16650257</v>
          </cell>
          <cell r="G393" t="str">
            <v>Sillas Rimax Blanca</v>
          </cell>
        </row>
        <row r="394">
          <cell r="A394" t="str">
            <v>Sillas Rimax Blanca</v>
          </cell>
          <cell r="B394" t="str">
            <v>MEEO</v>
          </cell>
          <cell r="C394">
            <v>14000</v>
          </cell>
          <cell r="D394">
            <v>15818</v>
          </cell>
          <cell r="E394" t="str">
            <v>ME5</v>
          </cell>
          <cell r="F394">
            <v>16650258</v>
          </cell>
          <cell r="G394" t="str">
            <v>Sillas Rimax Blanca</v>
          </cell>
        </row>
        <row r="395">
          <cell r="A395" t="str">
            <v>Sillas Rimax Blanca</v>
          </cell>
          <cell r="B395" t="str">
            <v>MEEO</v>
          </cell>
          <cell r="C395">
            <v>14000</v>
          </cell>
          <cell r="D395">
            <v>15818</v>
          </cell>
          <cell r="E395" t="str">
            <v>ME5</v>
          </cell>
          <cell r="F395">
            <v>16650259</v>
          </cell>
          <cell r="G395" t="str">
            <v>Sillas Rimax Blanca</v>
          </cell>
        </row>
        <row r="396">
          <cell r="A396" t="str">
            <v>Sillas Rimax Blanca</v>
          </cell>
          <cell r="B396" t="str">
            <v>MEEO</v>
          </cell>
          <cell r="C396">
            <v>14000</v>
          </cell>
          <cell r="D396">
            <v>15818</v>
          </cell>
          <cell r="E396" t="str">
            <v>ME5</v>
          </cell>
          <cell r="F396">
            <v>16650260</v>
          </cell>
          <cell r="G396" t="str">
            <v>Sillas Rimax Blanca</v>
          </cell>
        </row>
        <row r="397">
          <cell r="A397" t="str">
            <v>Sillas Rimax Blanca</v>
          </cell>
          <cell r="B397" t="str">
            <v>MEEO</v>
          </cell>
          <cell r="C397">
            <v>14000</v>
          </cell>
          <cell r="D397">
            <v>15818</v>
          </cell>
          <cell r="E397" t="str">
            <v>ME5</v>
          </cell>
          <cell r="F397">
            <v>16650261</v>
          </cell>
          <cell r="G397" t="str">
            <v>Sillas Rimax Blanca</v>
          </cell>
        </row>
        <row r="398">
          <cell r="A398" t="str">
            <v>Sillas Rimax Blanca</v>
          </cell>
          <cell r="B398" t="str">
            <v>MEEO</v>
          </cell>
          <cell r="C398">
            <v>14000</v>
          </cell>
          <cell r="D398">
            <v>15818</v>
          </cell>
          <cell r="E398" t="str">
            <v>ME5</v>
          </cell>
          <cell r="F398">
            <v>16650262</v>
          </cell>
          <cell r="G398" t="str">
            <v>Sillas Rimax Blanca</v>
          </cell>
        </row>
        <row r="399">
          <cell r="A399" t="str">
            <v>Sillas Rimax Blanca</v>
          </cell>
          <cell r="B399" t="str">
            <v>MEEO</v>
          </cell>
          <cell r="C399">
            <v>14000</v>
          </cell>
          <cell r="D399">
            <v>15818</v>
          </cell>
          <cell r="E399" t="str">
            <v>ME5</v>
          </cell>
          <cell r="F399">
            <v>16650263</v>
          </cell>
          <cell r="G399" t="str">
            <v>Sillas Rimax Blanca</v>
          </cell>
        </row>
        <row r="400">
          <cell r="A400" t="str">
            <v>Sillas Rimax Blanca</v>
          </cell>
          <cell r="B400" t="str">
            <v>MEEO</v>
          </cell>
          <cell r="C400">
            <v>14000</v>
          </cell>
          <cell r="D400">
            <v>15818</v>
          </cell>
          <cell r="E400" t="str">
            <v>ME5</v>
          </cell>
          <cell r="F400">
            <v>16650264</v>
          </cell>
          <cell r="G400" t="str">
            <v>Sillas Rimax Blanca</v>
          </cell>
        </row>
        <row r="401">
          <cell r="A401" t="str">
            <v>Sillas Rimax Blanca</v>
          </cell>
          <cell r="B401" t="str">
            <v>MEEO</v>
          </cell>
          <cell r="C401">
            <v>14000</v>
          </cell>
          <cell r="D401">
            <v>15818</v>
          </cell>
          <cell r="E401" t="str">
            <v>ME5</v>
          </cell>
          <cell r="F401">
            <v>16650265</v>
          </cell>
          <cell r="G401" t="str">
            <v>Sillas Rimax Blanca</v>
          </cell>
        </row>
        <row r="402">
          <cell r="A402" t="str">
            <v>Sillas Rimax Blanca</v>
          </cell>
          <cell r="B402" t="str">
            <v>MEEO</v>
          </cell>
          <cell r="C402">
            <v>14000</v>
          </cell>
          <cell r="D402">
            <v>15818</v>
          </cell>
          <cell r="E402" t="str">
            <v>ME5</v>
          </cell>
          <cell r="F402">
            <v>16650266</v>
          </cell>
          <cell r="G402" t="str">
            <v>Sillas Rimax Blanca</v>
          </cell>
        </row>
        <row r="403">
          <cell r="A403" t="str">
            <v>Sillas Rimax Blanca</v>
          </cell>
          <cell r="B403" t="str">
            <v>MEEO</v>
          </cell>
          <cell r="C403">
            <v>14000</v>
          </cell>
          <cell r="D403">
            <v>15818</v>
          </cell>
          <cell r="E403" t="str">
            <v>ME5</v>
          </cell>
          <cell r="F403">
            <v>16650267</v>
          </cell>
          <cell r="G403" t="str">
            <v>Sillas Rimax Blanca</v>
          </cell>
        </row>
        <row r="404">
          <cell r="A404" t="str">
            <v>Sillas Rimax Blanca</v>
          </cell>
          <cell r="B404" t="str">
            <v>MEEO</v>
          </cell>
          <cell r="C404">
            <v>14000</v>
          </cell>
          <cell r="D404">
            <v>15818</v>
          </cell>
          <cell r="E404" t="str">
            <v>ME5</v>
          </cell>
          <cell r="F404">
            <v>16650268</v>
          </cell>
          <cell r="G404" t="str">
            <v>Sillas Rimax Blanca</v>
          </cell>
        </row>
        <row r="405">
          <cell r="A405" t="str">
            <v>Sillas Rimax Blanca</v>
          </cell>
          <cell r="B405" t="str">
            <v>MEEO</v>
          </cell>
          <cell r="C405">
            <v>14000</v>
          </cell>
          <cell r="D405">
            <v>15818</v>
          </cell>
          <cell r="E405" t="str">
            <v>ME5</v>
          </cell>
          <cell r="F405">
            <v>16650269</v>
          </cell>
          <cell r="G405" t="str">
            <v>Sillas Rimax Blanca</v>
          </cell>
        </row>
        <row r="406">
          <cell r="A406" t="str">
            <v>Sillas Rimax Blanca</v>
          </cell>
          <cell r="B406" t="str">
            <v>MEEO</v>
          </cell>
          <cell r="C406">
            <v>14000</v>
          </cell>
          <cell r="D406">
            <v>15818</v>
          </cell>
          <cell r="E406" t="str">
            <v>ME5</v>
          </cell>
          <cell r="F406">
            <v>16650270</v>
          </cell>
          <cell r="G406" t="str">
            <v>Sillas Rimax Blanca</v>
          </cell>
        </row>
        <row r="407">
          <cell r="A407" t="str">
            <v>Sillas Rimax Blanca</v>
          </cell>
          <cell r="B407" t="str">
            <v>MEEO</v>
          </cell>
          <cell r="C407">
            <v>14000</v>
          </cell>
          <cell r="D407">
            <v>15818</v>
          </cell>
          <cell r="E407" t="str">
            <v>ME5</v>
          </cell>
          <cell r="F407">
            <v>16650271</v>
          </cell>
          <cell r="G407" t="str">
            <v>Sillas Rimax Blanca</v>
          </cell>
        </row>
        <row r="408">
          <cell r="A408" t="str">
            <v>Sillas Rimax Blanca</v>
          </cell>
          <cell r="B408" t="str">
            <v>MEEO</v>
          </cell>
          <cell r="C408">
            <v>14000</v>
          </cell>
          <cell r="D408">
            <v>15818</v>
          </cell>
          <cell r="E408" t="str">
            <v>ME5</v>
          </cell>
          <cell r="F408">
            <v>16650272</v>
          </cell>
          <cell r="G408" t="str">
            <v>Sillas Rimax Blanca</v>
          </cell>
        </row>
        <row r="409">
          <cell r="A409" t="str">
            <v>Sillas Rimax Blanca</v>
          </cell>
          <cell r="B409" t="str">
            <v>MEEO</v>
          </cell>
          <cell r="C409">
            <v>14000</v>
          </cell>
          <cell r="D409">
            <v>15818</v>
          </cell>
          <cell r="E409" t="str">
            <v>ME5</v>
          </cell>
          <cell r="F409">
            <v>16650273</v>
          </cell>
          <cell r="G409" t="str">
            <v>Sillas Rimax Blanca</v>
          </cell>
        </row>
        <row r="410">
          <cell r="A410" t="str">
            <v>Sillas Rimax Blanca</v>
          </cell>
          <cell r="B410" t="str">
            <v>MEEO</v>
          </cell>
          <cell r="C410">
            <v>14000</v>
          </cell>
          <cell r="D410">
            <v>15818</v>
          </cell>
          <cell r="E410" t="str">
            <v>ME5</v>
          </cell>
          <cell r="F410">
            <v>16650274</v>
          </cell>
          <cell r="G410" t="str">
            <v>Sillas Rimax Blanca</v>
          </cell>
        </row>
        <row r="411">
          <cell r="A411" t="str">
            <v>Sillas Rimax Blanca</v>
          </cell>
          <cell r="B411" t="str">
            <v>MEEO</v>
          </cell>
          <cell r="C411">
            <v>14000</v>
          </cell>
          <cell r="D411">
            <v>15818</v>
          </cell>
          <cell r="E411" t="str">
            <v>ME5</v>
          </cell>
          <cell r="F411">
            <v>16650275</v>
          </cell>
          <cell r="G411" t="str">
            <v>Sillas Rimax Blanca</v>
          </cell>
          <cell r="H411">
            <v>1</v>
          </cell>
        </row>
        <row r="412">
          <cell r="A412" t="str">
            <v>Sillas Rimax Blanca</v>
          </cell>
          <cell r="B412" t="str">
            <v>MEEO</v>
          </cell>
          <cell r="C412">
            <v>14000</v>
          </cell>
          <cell r="D412">
            <v>15818</v>
          </cell>
          <cell r="E412" t="str">
            <v>ME5</v>
          </cell>
          <cell r="F412">
            <v>16650276</v>
          </cell>
          <cell r="G412" t="str">
            <v>Sillas Rimax Blanca</v>
          </cell>
        </row>
        <row r="413">
          <cell r="A413" t="str">
            <v>Sillas Rimax Blanca</v>
          </cell>
          <cell r="B413" t="str">
            <v>MEEO</v>
          </cell>
          <cell r="C413">
            <v>14000</v>
          </cell>
          <cell r="D413">
            <v>15818</v>
          </cell>
          <cell r="E413" t="str">
            <v>ME5</v>
          </cell>
          <cell r="F413">
            <v>16650277</v>
          </cell>
          <cell r="G413" t="str">
            <v>Sillas Rimax Blanca</v>
          </cell>
        </row>
        <row r="414">
          <cell r="A414" t="str">
            <v>Sillas Rimax Blanca</v>
          </cell>
          <cell r="B414" t="str">
            <v>MEEO</v>
          </cell>
          <cell r="C414">
            <v>14000</v>
          </cell>
          <cell r="D414">
            <v>15818</v>
          </cell>
          <cell r="E414" t="str">
            <v>ME5</v>
          </cell>
          <cell r="F414">
            <v>16650278</v>
          </cell>
          <cell r="G414" t="str">
            <v>Sillas Rimax Blanca</v>
          </cell>
        </row>
        <row r="415">
          <cell r="A415" t="str">
            <v>Sillas Rimax Blanca</v>
          </cell>
          <cell r="B415" t="str">
            <v>MEEO</v>
          </cell>
          <cell r="C415">
            <v>14000</v>
          </cell>
          <cell r="D415">
            <v>15818</v>
          </cell>
          <cell r="E415" t="str">
            <v>ME5</v>
          </cell>
          <cell r="F415">
            <v>16650279</v>
          </cell>
          <cell r="G415" t="str">
            <v>Sillas Rimax Blanca</v>
          </cell>
        </row>
        <row r="416">
          <cell r="A416" t="str">
            <v>Sillas Rimax Blanca</v>
          </cell>
          <cell r="B416" t="str">
            <v>MEEO</v>
          </cell>
          <cell r="C416">
            <v>14000</v>
          </cell>
          <cell r="D416">
            <v>34148</v>
          </cell>
          <cell r="E416" t="str">
            <v>ME5</v>
          </cell>
          <cell r="F416">
            <v>16650280</v>
          </cell>
          <cell r="G416" t="str">
            <v>Sillas Rimax Blanca</v>
          </cell>
        </row>
        <row r="417">
          <cell r="A417" t="str">
            <v>Sillas Rimax Blanca</v>
          </cell>
          <cell r="B417" t="str">
            <v>MEEO</v>
          </cell>
          <cell r="C417">
            <v>14000</v>
          </cell>
          <cell r="D417">
            <v>15818</v>
          </cell>
          <cell r="E417" t="str">
            <v>ME5</v>
          </cell>
          <cell r="F417">
            <v>16650281</v>
          </cell>
          <cell r="G417" t="str">
            <v>Sillas Rimax Blanca</v>
          </cell>
        </row>
        <row r="418">
          <cell r="A418" t="str">
            <v>Sillas Rimax Blanca</v>
          </cell>
          <cell r="B418" t="str">
            <v>MEEO</v>
          </cell>
          <cell r="C418">
            <v>14000</v>
          </cell>
          <cell r="D418">
            <v>15818</v>
          </cell>
          <cell r="E418" t="str">
            <v>ME5</v>
          </cell>
          <cell r="F418">
            <v>16650282</v>
          </cell>
          <cell r="G418" t="str">
            <v>Sillas Rimax Blanca</v>
          </cell>
        </row>
        <row r="419">
          <cell r="A419" t="str">
            <v>Sillas Rimax Blanca</v>
          </cell>
          <cell r="B419" t="str">
            <v>MEEO</v>
          </cell>
          <cell r="C419">
            <v>14000</v>
          </cell>
          <cell r="D419">
            <v>15818</v>
          </cell>
          <cell r="E419" t="str">
            <v>ME5</v>
          </cell>
          <cell r="F419">
            <v>16650283</v>
          </cell>
          <cell r="G419" t="str">
            <v>Sillas Rimax Blanca</v>
          </cell>
        </row>
        <row r="420">
          <cell r="A420" t="str">
            <v>Sillas Rimax Blanca</v>
          </cell>
          <cell r="B420" t="str">
            <v>MEEO</v>
          </cell>
          <cell r="C420">
            <v>14000</v>
          </cell>
          <cell r="D420">
            <v>15818</v>
          </cell>
          <cell r="E420" t="str">
            <v>ME5</v>
          </cell>
          <cell r="F420">
            <v>16650284</v>
          </cell>
          <cell r="G420" t="str">
            <v>Sillas Rimax Blanca</v>
          </cell>
        </row>
        <row r="421">
          <cell r="A421" t="str">
            <v>Sillas Rimax Blanca</v>
          </cell>
          <cell r="B421" t="str">
            <v>MEEO</v>
          </cell>
          <cell r="C421">
            <v>14000</v>
          </cell>
          <cell r="D421">
            <v>15818</v>
          </cell>
          <cell r="E421" t="str">
            <v>ME5</v>
          </cell>
          <cell r="F421">
            <v>16650285</v>
          </cell>
          <cell r="G421" t="str">
            <v>Sillas Rimax Blanca</v>
          </cell>
        </row>
        <row r="422">
          <cell r="A422" t="str">
            <v>Sillas Rimax Blanca</v>
          </cell>
          <cell r="B422" t="str">
            <v>MEEO</v>
          </cell>
          <cell r="C422">
            <v>14000</v>
          </cell>
          <cell r="D422">
            <v>15818</v>
          </cell>
          <cell r="E422" t="str">
            <v>ME5</v>
          </cell>
          <cell r="F422">
            <v>16650286</v>
          </cell>
          <cell r="G422" t="str">
            <v>Sillas Rimax Blanca</v>
          </cell>
        </row>
        <row r="423">
          <cell r="A423" t="str">
            <v>Sillas Rimax Blanca</v>
          </cell>
          <cell r="B423" t="str">
            <v>MEEO</v>
          </cell>
          <cell r="C423">
            <v>14000</v>
          </cell>
          <cell r="D423">
            <v>15818</v>
          </cell>
          <cell r="E423" t="str">
            <v>ME5</v>
          </cell>
          <cell r="F423">
            <v>16650287</v>
          </cell>
          <cell r="G423" t="str">
            <v>Sillas Rimax Blanca</v>
          </cell>
        </row>
        <row r="424">
          <cell r="A424" t="str">
            <v>Sillas Rimax Blanca</v>
          </cell>
          <cell r="B424" t="str">
            <v>MEEO</v>
          </cell>
          <cell r="C424">
            <v>14000</v>
          </cell>
          <cell r="D424">
            <v>15818</v>
          </cell>
          <cell r="E424" t="str">
            <v>ME5</v>
          </cell>
          <cell r="F424">
            <v>16650288</v>
          </cell>
          <cell r="G424" t="str">
            <v>Sillas Rimax Blanca</v>
          </cell>
        </row>
        <row r="425">
          <cell r="A425" t="str">
            <v>Sillas Rimax Blanca</v>
          </cell>
          <cell r="B425" t="str">
            <v>MEEO</v>
          </cell>
          <cell r="C425">
            <v>14000</v>
          </cell>
          <cell r="D425">
            <v>15818</v>
          </cell>
          <cell r="E425" t="str">
            <v>ME5</v>
          </cell>
          <cell r="F425">
            <v>16650289</v>
          </cell>
          <cell r="G425" t="str">
            <v>Sillas Rimax Blanca</v>
          </cell>
          <cell r="H425">
            <v>1</v>
          </cell>
        </row>
        <row r="426">
          <cell r="A426" t="str">
            <v>Sillas Rimax Blanca</v>
          </cell>
          <cell r="B426" t="str">
            <v>MEEO</v>
          </cell>
          <cell r="C426">
            <v>14000</v>
          </cell>
          <cell r="D426">
            <v>15818</v>
          </cell>
          <cell r="E426" t="str">
            <v>ME5</v>
          </cell>
          <cell r="F426">
            <v>16650290</v>
          </cell>
          <cell r="G426" t="str">
            <v>Sillas Rimax Blanca</v>
          </cell>
          <cell r="H426">
            <v>1</v>
          </cell>
        </row>
        <row r="427">
          <cell r="A427" t="str">
            <v>Sillas Rimax Blanca</v>
          </cell>
          <cell r="B427" t="str">
            <v>MEEO</v>
          </cell>
          <cell r="C427">
            <v>14000</v>
          </cell>
          <cell r="D427">
            <v>15818</v>
          </cell>
          <cell r="E427" t="str">
            <v>ME5</v>
          </cell>
          <cell r="F427">
            <v>16650291</v>
          </cell>
          <cell r="G427" t="str">
            <v>Sillas Rimax Blanca</v>
          </cell>
        </row>
        <row r="428">
          <cell r="A428" t="str">
            <v>Sillas Rimax Blanca</v>
          </cell>
          <cell r="B428" t="str">
            <v>MEEO</v>
          </cell>
          <cell r="C428">
            <v>14000</v>
          </cell>
          <cell r="D428">
            <v>15818</v>
          </cell>
          <cell r="E428" t="str">
            <v>ME5</v>
          </cell>
          <cell r="F428">
            <v>16650292</v>
          </cell>
          <cell r="G428" t="str">
            <v>Sillas Rimax Blanca</v>
          </cell>
        </row>
        <row r="429">
          <cell r="A429" t="str">
            <v>Sillas Rimax Blanca</v>
          </cell>
          <cell r="B429" t="str">
            <v>MEEO</v>
          </cell>
          <cell r="C429">
            <v>14000</v>
          </cell>
          <cell r="D429">
            <v>15818</v>
          </cell>
          <cell r="E429" t="str">
            <v>ME5</v>
          </cell>
          <cell r="F429">
            <v>16650293</v>
          </cell>
          <cell r="G429" t="str">
            <v>Sillas Rimax Blanca</v>
          </cell>
        </row>
        <row r="430">
          <cell r="A430" t="str">
            <v>Sillas Rimax Blanca</v>
          </cell>
          <cell r="B430" t="str">
            <v>MEEO</v>
          </cell>
          <cell r="C430">
            <v>14000</v>
          </cell>
          <cell r="D430">
            <v>15818</v>
          </cell>
          <cell r="E430" t="str">
            <v>ME5</v>
          </cell>
          <cell r="F430">
            <v>16650294</v>
          </cell>
          <cell r="G430" t="str">
            <v>Sillas Rimax Blanca</v>
          </cell>
        </row>
        <row r="431">
          <cell r="A431" t="str">
            <v>Sillas Rimax Blanca</v>
          </cell>
          <cell r="B431" t="str">
            <v>MEEO</v>
          </cell>
          <cell r="C431">
            <v>14000</v>
          </cell>
          <cell r="D431">
            <v>15818</v>
          </cell>
          <cell r="E431" t="str">
            <v>ME5</v>
          </cell>
          <cell r="F431">
            <v>16650295</v>
          </cell>
          <cell r="G431" t="str">
            <v>Sillas Rimax Blanca</v>
          </cell>
        </row>
        <row r="432">
          <cell r="A432" t="str">
            <v>Sillas Rimax Blanca</v>
          </cell>
          <cell r="B432" t="str">
            <v>MEEO</v>
          </cell>
          <cell r="C432">
            <v>14000</v>
          </cell>
          <cell r="D432">
            <v>15818</v>
          </cell>
          <cell r="E432" t="str">
            <v>ME5</v>
          </cell>
          <cell r="F432">
            <v>16650296</v>
          </cell>
          <cell r="G432" t="str">
            <v>Sillas Rimax Blanca</v>
          </cell>
        </row>
        <row r="433">
          <cell r="A433" t="str">
            <v>Sillas Rimax Blanca</v>
          </cell>
          <cell r="B433" t="str">
            <v>MEEO</v>
          </cell>
          <cell r="C433">
            <v>14000</v>
          </cell>
          <cell r="D433">
            <v>15818</v>
          </cell>
          <cell r="E433" t="str">
            <v>ME5</v>
          </cell>
          <cell r="F433">
            <v>16650297</v>
          </cell>
          <cell r="G433" t="str">
            <v>Sillas Rimax Blanca</v>
          </cell>
        </row>
        <row r="434">
          <cell r="A434" t="str">
            <v>Sillas Rimax Blanca</v>
          </cell>
          <cell r="B434" t="str">
            <v>MEEO</v>
          </cell>
          <cell r="C434">
            <v>14000</v>
          </cell>
          <cell r="D434">
            <v>15818</v>
          </cell>
          <cell r="E434" t="str">
            <v>ME5</v>
          </cell>
          <cell r="F434">
            <v>16650298</v>
          </cell>
          <cell r="G434" t="str">
            <v>Sillas Rimax Blanca</v>
          </cell>
        </row>
        <row r="435">
          <cell r="A435" t="str">
            <v>Sillas Rimax Blanca</v>
          </cell>
          <cell r="B435" t="str">
            <v>MEEO</v>
          </cell>
          <cell r="C435">
            <v>14000</v>
          </cell>
          <cell r="D435">
            <v>15818</v>
          </cell>
          <cell r="E435" t="str">
            <v>ME5</v>
          </cell>
          <cell r="F435">
            <v>16650299</v>
          </cell>
          <cell r="G435" t="str">
            <v>Sillas Rimax Blanca</v>
          </cell>
        </row>
        <row r="436">
          <cell r="A436" t="str">
            <v>Sillas Rimax Blanca</v>
          </cell>
          <cell r="B436" t="str">
            <v>MEEO</v>
          </cell>
          <cell r="C436">
            <v>14000</v>
          </cell>
          <cell r="D436">
            <v>15818</v>
          </cell>
          <cell r="E436" t="str">
            <v>ME5</v>
          </cell>
          <cell r="F436">
            <v>16650300</v>
          </cell>
          <cell r="G436" t="str">
            <v>Sillas Rimax Blanca</v>
          </cell>
        </row>
        <row r="437">
          <cell r="A437" t="str">
            <v>Sillas Rimax Blanca</v>
          </cell>
          <cell r="B437" t="str">
            <v>MEEO</v>
          </cell>
          <cell r="C437">
            <v>14000</v>
          </cell>
          <cell r="D437">
            <v>15818</v>
          </cell>
          <cell r="E437" t="str">
            <v>ME5</v>
          </cell>
          <cell r="F437">
            <v>16650301</v>
          </cell>
          <cell r="G437" t="str">
            <v>Sillas Rimax Blanca</v>
          </cell>
        </row>
        <row r="438">
          <cell r="A438" t="str">
            <v>Sillas Rimax Blanca</v>
          </cell>
          <cell r="B438" t="str">
            <v>MEEO</v>
          </cell>
          <cell r="C438">
            <v>14000</v>
          </cell>
          <cell r="D438">
            <v>15818</v>
          </cell>
          <cell r="E438" t="str">
            <v>ME5</v>
          </cell>
          <cell r="F438">
            <v>16650302</v>
          </cell>
          <cell r="G438" t="str">
            <v>Sillas Rimax Blanca</v>
          </cell>
        </row>
        <row r="439">
          <cell r="A439" t="str">
            <v>Sillas Rimax Blanca</v>
          </cell>
          <cell r="B439" t="str">
            <v>MEEO</v>
          </cell>
          <cell r="C439">
            <v>14000</v>
          </cell>
          <cell r="D439">
            <v>15818</v>
          </cell>
          <cell r="E439" t="str">
            <v>ME5</v>
          </cell>
          <cell r="F439">
            <v>16650303</v>
          </cell>
          <cell r="G439" t="str">
            <v>Sillas Rimax Blanca</v>
          </cell>
        </row>
        <row r="440">
          <cell r="A440" t="str">
            <v>Sillas Rimax Blanca</v>
          </cell>
          <cell r="B440" t="str">
            <v>MEEO</v>
          </cell>
          <cell r="C440">
            <v>14000</v>
          </cell>
          <cell r="D440">
            <v>15818</v>
          </cell>
          <cell r="E440" t="str">
            <v>ME5</v>
          </cell>
          <cell r="F440">
            <v>16650304</v>
          </cell>
          <cell r="G440" t="str">
            <v>Sillas Rimax Blanca</v>
          </cell>
        </row>
        <row r="441">
          <cell r="A441" t="str">
            <v>Sillas Rimax Blanca</v>
          </cell>
          <cell r="B441" t="str">
            <v>MEEO</v>
          </cell>
          <cell r="C441">
            <v>14000</v>
          </cell>
          <cell r="D441">
            <v>15818</v>
          </cell>
          <cell r="E441" t="str">
            <v>ME5</v>
          </cell>
          <cell r="F441">
            <v>16650305</v>
          </cell>
          <cell r="G441" t="str">
            <v>Sillas Rimax Blanca</v>
          </cell>
        </row>
        <row r="442">
          <cell r="A442" t="str">
            <v>Sillas Rimax Blanca</v>
          </cell>
          <cell r="B442" t="str">
            <v>MEEO</v>
          </cell>
          <cell r="C442">
            <v>14000</v>
          </cell>
          <cell r="D442">
            <v>15818</v>
          </cell>
          <cell r="E442" t="str">
            <v>ME5</v>
          </cell>
          <cell r="F442">
            <v>16650306</v>
          </cell>
          <cell r="G442" t="str">
            <v>Sillas Rimax Blanca</v>
          </cell>
        </row>
        <row r="443">
          <cell r="A443" t="str">
            <v>Sillas Rimax Blanca</v>
          </cell>
          <cell r="B443" t="str">
            <v>MEEO</v>
          </cell>
          <cell r="C443">
            <v>14000</v>
          </cell>
          <cell r="D443">
            <v>15818</v>
          </cell>
          <cell r="E443" t="str">
            <v>ME5</v>
          </cell>
          <cell r="F443">
            <v>16650307</v>
          </cell>
          <cell r="G443" t="str">
            <v>Sillas Rimax Blanca</v>
          </cell>
        </row>
        <row r="444">
          <cell r="A444" t="str">
            <v>Sillas Rimax Blanca</v>
          </cell>
          <cell r="B444" t="str">
            <v>MEEO</v>
          </cell>
          <cell r="C444">
            <v>14000</v>
          </cell>
          <cell r="D444">
            <v>15818</v>
          </cell>
          <cell r="E444" t="str">
            <v>ME5</v>
          </cell>
          <cell r="F444">
            <v>16650308</v>
          </cell>
          <cell r="G444" t="str">
            <v>Sillas Rimax Blanca</v>
          </cell>
        </row>
        <row r="445">
          <cell r="A445" t="str">
            <v>Sillas Rimax Blanca</v>
          </cell>
          <cell r="B445" t="str">
            <v>MEEO</v>
          </cell>
          <cell r="C445">
            <v>14000</v>
          </cell>
          <cell r="D445">
            <v>15818</v>
          </cell>
          <cell r="E445" t="str">
            <v>ME5</v>
          </cell>
          <cell r="F445">
            <v>16650309</v>
          </cell>
          <cell r="G445" t="str">
            <v>Sillas Rimax Blanca</v>
          </cell>
        </row>
        <row r="446">
          <cell r="A446" t="str">
            <v>Sillas Rimax Blanca</v>
          </cell>
          <cell r="B446" t="str">
            <v>MEEO</v>
          </cell>
          <cell r="C446">
            <v>14000</v>
          </cell>
          <cell r="D446">
            <v>15818</v>
          </cell>
          <cell r="E446" t="str">
            <v>ME5</v>
          </cell>
          <cell r="F446">
            <v>16650310</v>
          </cell>
          <cell r="G446" t="str">
            <v>Sillas Rimax Blanca</v>
          </cell>
        </row>
        <row r="447">
          <cell r="A447" t="str">
            <v>Sillas Rimax Blanca</v>
          </cell>
          <cell r="B447" t="str">
            <v>MEEO</v>
          </cell>
          <cell r="C447">
            <v>14000</v>
          </cell>
          <cell r="D447">
            <v>15818</v>
          </cell>
          <cell r="E447" t="str">
            <v>ME5</v>
          </cell>
          <cell r="F447">
            <v>16650311</v>
          </cell>
          <cell r="G447" t="str">
            <v>Sillas Rimax Blanca</v>
          </cell>
        </row>
        <row r="448">
          <cell r="A448" t="str">
            <v>Sillas Rimax Blanca</v>
          </cell>
          <cell r="B448" t="str">
            <v>MEEO</v>
          </cell>
          <cell r="C448">
            <v>14000</v>
          </cell>
          <cell r="D448">
            <v>15818</v>
          </cell>
          <cell r="E448" t="str">
            <v>ME5</v>
          </cell>
          <cell r="F448">
            <v>16650312</v>
          </cell>
          <cell r="G448" t="str">
            <v>Sillas Rimax Blanca</v>
          </cell>
        </row>
        <row r="449">
          <cell r="A449" t="str">
            <v>Mesa de computador e impresora metalica</v>
          </cell>
          <cell r="B449" t="str">
            <v>MEEO</v>
          </cell>
          <cell r="C449">
            <v>110000</v>
          </cell>
          <cell r="D449">
            <v>125240</v>
          </cell>
          <cell r="E449" t="str">
            <v>ME5</v>
          </cell>
          <cell r="F449">
            <v>16650313</v>
          </cell>
          <cell r="G449" t="str">
            <v>Mesa de computador e impresora metalica</v>
          </cell>
        </row>
        <row r="450">
          <cell r="A450" t="str">
            <v>Mesa de computador metalica</v>
          </cell>
          <cell r="B450" t="str">
            <v>MEEO</v>
          </cell>
          <cell r="C450">
            <v>90000</v>
          </cell>
          <cell r="D450">
            <v>102467</v>
          </cell>
          <cell r="E450" t="str">
            <v>ME5</v>
          </cell>
          <cell r="F450">
            <v>16650314</v>
          </cell>
          <cell r="G450" t="str">
            <v>Mesa de computador metalica</v>
          </cell>
        </row>
        <row r="451">
          <cell r="A451" t="str">
            <v>Mobiliario para Adecuacion Oficinas administración(contrato #007-03)</v>
          </cell>
          <cell r="B451" t="str">
            <v>MEEO</v>
          </cell>
          <cell r="C451">
            <v>88946120</v>
          </cell>
          <cell r="D451">
            <v>96215675</v>
          </cell>
          <cell r="E451" t="str">
            <v>ME5</v>
          </cell>
          <cell r="F451">
            <v>16650315</v>
          </cell>
          <cell r="G451" t="str">
            <v>Mobiliario para Adecuacion Oficinas administración(contrato #007-03)</v>
          </cell>
        </row>
        <row r="452">
          <cell r="A452" t="str">
            <v>Biblioteca de 1.20</v>
          </cell>
          <cell r="B452" t="str">
            <v>MEEO</v>
          </cell>
          <cell r="C452">
            <v>108266</v>
          </cell>
          <cell r="D452">
            <v>117117</v>
          </cell>
          <cell r="E452" t="str">
            <v>ME5</v>
          </cell>
          <cell r="F452">
            <v>16650316</v>
          </cell>
          <cell r="G452" t="str">
            <v>Biblioteca de 1.20</v>
          </cell>
        </row>
        <row r="453">
          <cell r="A453" t="str">
            <v>Biblioteca de 1.20</v>
          </cell>
          <cell r="B453" t="str">
            <v>MEEO</v>
          </cell>
          <cell r="C453">
            <v>108266</v>
          </cell>
          <cell r="D453">
            <v>117117</v>
          </cell>
          <cell r="E453" t="str">
            <v>ME5</v>
          </cell>
          <cell r="F453">
            <v>16650317</v>
          </cell>
          <cell r="G453" t="str">
            <v>Biblioteca de 1.20</v>
          </cell>
        </row>
        <row r="454">
          <cell r="A454" t="str">
            <v>Biblioteca de 1.20</v>
          </cell>
          <cell r="B454" t="str">
            <v>MEEO</v>
          </cell>
          <cell r="C454">
            <v>108266</v>
          </cell>
          <cell r="D454">
            <v>117117</v>
          </cell>
          <cell r="E454" t="str">
            <v>ME5</v>
          </cell>
          <cell r="F454">
            <v>16650318</v>
          </cell>
          <cell r="G454" t="str">
            <v>Biblioteca de 1.20</v>
          </cell>
        </row>
        <row r="455">
          <cell r="A455" t="str">
            <v>Vitrina de 1.20</v>
          </cell>
          <cell r="B455" t="str">
            <v>MEEO</v>
          </cell>
          <cell r="C455">
            <v>324800</v>
          </cell>
          <cell r="D455">
            <v>351352</v>
          </cell>
          <cell r="E455" t="str">
            <v>ME5</v>
          </cell>
          <cell r="F455">
            <v>16650319</v>
          </cell>
          <cell r="G455" t="str">
            <v>Vitrina de 1.20</v>
          </cell>
        </row>
        <row r="456">
          <cell r="A456" t="str">
            <v>Papelera sistema</v>
          </cell>
          <cell r="B456" t="str">
            <v>MEEO</v>
          </cell>
          <cell r="C456">
            <v>7346</v>
          </cell>
          <cell r="D456">
            <v>7949</v>
          </cell>
          <cell r="E456" t="str">
            <v>ME5</v>
          </cell>
          <cell r="F456">
            <v>16650320</v>
          </cell>
          <cell r="G456" t="str">
            <v>Papelera sistema</v>
          </cell>
        </row>
        <row r="457">
          <cell r="A457" t="str">
            <v>Papelera sistema</v>
          </cell>
          <cell r="B457" t="str">
            <v>MEEO</v>
          </cell>
          <cell r="C457">
            <v>7346</v>
          </cell>
          <cell r="D457">
            <v>7949</v>
          </cell>
          <cell r="E457" t="str">
            <v>ME5</v>
          </cell>
          <cell r="F457">
            <v>16650321</v>
          </cell>
          <cell r="G457" t="str">
            <v>Papelera sistema</v>
          </cell>
        </row>
        <row r="458">
          <cell r="A458" t="str">
            <v>Papelera sistema</v>
          </cell>
          <cell r="B458" t="str">
            <v>MEEO</v>
          </cell>
          <cell r="C458">
            <v>7346</v>
          </cell>
          <cell r="D458">
            <v>7949</v>
          </cell>
          <cell r="E458" t="str">
            <v>ME5</v>
          </cell>
          <cell r="F458">
            <v>16650322</v>
          </cell>
          <cell r="G458" t="str">
            <v>Papelera sistema</v>
          </cell>
        </row>
        <row r="459">
          <cell r="A459" t="str">
            <v>Archivador 2x2 doble</v>
          </cell>
          <cell r="B459" t="str">
            <v>MEEO</v>
          </cell>
          <cell r="C459">
            <v>374680</v>
          </cell>
          <cell r="D459">
            <v>405305</v>
          </cell>
          <cell r="E459" t="str">
            <v>ME5</v>
          </cell>
          <cell r="F459">
            <v>16650323</v>
          </cell>
          <cell r="G459" t="e">
            <v>#N/A</v>
          </cell>
          <cell r="I459">
            <v>-14713846</v>
          </cell>
        </row>
        <row r="460">
          <cell r="A460" t="str">
            <v>Archivador 2x2 doble</v>
          </cell>
          <cell r="B460" t="str">
            <v>MEEO</v>
          </cell>
          <cell r="C460">
            <v>374680</v>
          </cell>
          <cell r="D460">
            <v>405305</v>
          </cell>
          <cell r="E460" t="str">
            <v>ME5</v>
          </cell>
          <cell r="F460">
            <v>16650324</v>
          </cell>
          <cell r="G460" t="e">
            <v>#N/A</v>
          </cell>
        </row>
        <row r="461">
          <cell r="A461" t="str">
            <v>Cartelera</v>
          </cell>
          <cell r="B461" t="str">
            <v>MEEO</v>
          </cell>
          <cell r="C461">
            <v>61866</v>
          </cell>
          <cell r="D461">
            <v>66922</v>
          </cell>
          <cell r="E461" t="str">
            <v>ME5</v>
          </cell>
          <cell r="F461">
            <v>16650325</v>
          </cell>
          <cell r="G461" t="str">
            <v>Cartelera</v>
          </cell>
        </row>
        <row r="462">
          <cell r="A462" t="str">
            <v>Cartelera</v>
          </cell>
          <cell r="B462" t="str">
            <v>MEEO</v>
          </cell>
          <cell r="C462">
            <v>61866</v>
          </cell>
          <cell r="D462">
            <v>66922</v>
          </cell>
          <cell r="E462" t="str">
            <v>ME5</v>
          </cell>
          <cell r="F462">
            <v>16650326</v>
          </cell>
          <cell r="G462" t="str">
            <v>Cartelera</v>
          </cell>
        </row>
        <row r="463">
          <cell r="A463" t="str">
            <v>Cartelera</v>
          </cell>
          <cell r="B463" t="str">
            <v>MEEO</v>
          </cell>
          <cell r="C463">
            <v>61866</v>
          </cell>
          <cell r="D463">
            <v>66922</v>
          </cell>
          <cell r="E463" t="str">
            <v>ME5</v>
          </cell>
          <cell r="F463">
            <v>16650327</v>
          </cell>
          <cell r="G463" t="str">
            <v>Cartelera</v>
          </cell>
        </row>
        <row r="464">
          <cell r="A464" t="str">
            <v>Papelera sistema doble</v>
          </cell>
          <cell r="B464" t="str">
            <v>MEEO</v>
          </cell>
          <cell r="C464">
            <v>44080</v>
          </cell>
          <cell r="D464">
            <v>47688</v>
          </cell>
          <cell r="E464" t="str">
            <v>ME5</v>
          </cell>
          <cell r="F464">
            <v>16650328</v>
          </cell>
          <cell r="G464" t="str">
            <v>Papelera sistema doble</v>
          </cell>
        </row>
        <row r="465">
          <cell r="A465" t="str">
            <v>Papelera sistema doble</v>
          </cell>
          <cell r="B465" t="str">
            <v>MEEO</v>
          </cell>
          <cell r="C465">
            <v>44080</v>
          </cell>
          <cell r="D465">
            <v>47688</v>
          </cell>
          <cell r="E465" t="str">
            <v>ME5</v>
          </cell>
          <cell r="F465">
            <v>16650329</v>
          </cell>
          <cell r="G465" t="str">
            <v>Papelera sistema doble</v>
          </cell>
        </row>
        <row r="466">
          <cell r="A466" t="str">
            <v>Papelera sistema doble</v>
          </cell>
          <cell r="B466" t="str">
            <v>MEEO</v>
          </cell>
          <cell r="C466">
            <v>44080</v>
          </cell>
          <cell r="D466">
            <v>47688</v>
          </cell>
          <cell r="E466" t="str">
            <v>ME5</v>
          </cell>
          <cell r="F466">
            <v>16650330</v>
          </cell>
          <cell r="G466" t="str">
            <v>Papelera sistema doble</v>
          </cell>
        </row>
        <row r="467">
          <cell r="A467" t="str">
            <v>Papelera sistema doble</v>
          </cell>
          <cell r="B467" t="str">
            <v>MEEO</v>
          </cell>
          <cell r="C467">
            <v>44080</v>
          </cell>
          <cell r="D467">
            <v>47688</v>
          </cell>
          <cell r="E467" t="str">
            <v>ME5</v>
          </cell>
          <cell r="F467">
            <v>16650331</v>
          </cell>
          <cell r="G467" t="str">
            <v>Papelera sistema doble</v>
          </cell>
        </row>
        <row r="468">
          <cell r="A468" t="str">
            <v>Biblioteca de 1.00</v>
          </cell>
          <cell r="B468" t="str">
            <v>MEEO</v>
          </cell>
          <cell r="C468">
            <v>324800</v>
          </cell>
          <cell r="D468">
            <v>351352</v>
          </cell>
          <cell r="E468" t="str">
            <v>ME5</v>
          </cell>
          <cell r="F468">
            <v>16650332</v>
          </cell>
          <cell r="G468" t="str">
            <v>Biblioteca de 1.00</v>
          </cell>
        </row>
        <row r="469">
          <cell r="A469" t="str">
            <v>Mueble especial archivo</v>
          </cell>
          <cell r="B469" t="str">
            <v>MEEO</v>
          </cell>
          <cell r="C469">
            <v>254040</v>
          </cell>
          <cell r="D469">
            <v>274806</v>
          </cell>
          <cell r="E469" t="str">
            <v>ME5</v>
          </cell>
          <cell r="F469">
            <v>16650333</v>
          </cell>
          <cell r="G469" t="str">
            <v>Mueble especial archivo</v>
          </cell>
        </row>
        <row r="470">
          <cell r="A470" t="str">
            <v>Mueble especial archivo</v>
          </cell>
          <cell r="B470" t="str">
            <v>MEEO</v>
          </cell>
          <cell r="C470">
            <v>254040</v>
          </cell>
          <cell r="D470">
            <v>274806</v>
          </cell>
          <cell r="E470" t="str">
            <v>ME5</v>
          </cell>
          <cell r="F470">
            <v>16650334</v>
          </cell>
          <cell r="G470" t="str">
            <v>Mueble especial archivo</v>
          </cell>
        </row>
        <row r="471">
          <cell r="A471" t="str">
            <v>Porta teclado</v>
          </cell>
          <cell r="B471" t="str">
            <v>MEEO</v>
          </cell>
          <cell r="C471">
            <v>82360</v>
          </cell>
          <cell r="D471">
            <v>89082</v>
          </cell>
          <cell r="E471" t="str">
            <v>ME5</v>
          </cell>
          <cell r="F471">
            <v>16650335</v>
          </cell>
          <cell r="G471" t="str">
            <v>Porta teclado</v>
          </cell>
        </row>
        <row r="472">
          <cell r="A472" t="str">
            <v>Porta teclado</v>
          </cell>
          <cell r="B472" t="str">
            <v>MEEO</v>
          </cell>
          <cell r="C472">
            <v>82360</v>
          </cell>
          <cell r="D472">
            <v>89082</v>
          </cell>
          <cell r="E472" t="str">
            <v>ME5</v>
          </cell>
          <cell r="F472">
            <v>16650336</v>
          </cell>
          <cell r="G472" t="str">
            <v>Porta teclado</v>
          </cell>
        </row>
        <row r="473">
          <cell r="A473" t="str">
            <v>Porta teclado</v>
          </cell>
          <cell r="B473" t="str">
            <v>MEEO</v>
          </cell>
          <cell r="C473">
            <v>82360</v>
          </cell>
          <cell r="D473">
            <v>89082</v>
          </cell>
          <cell r="E473" t="str">
            <v>ME5</v>
          </cell>
          <cell r="F473">
            <v>16650337</v>
          </cell>
          <cell r="G473" t="str">
            <v>Porta teclado</v>
          </cell>
        </row>
        <row r="474">
          <cell r="A474" t="str">
            <v>Porta teclado</v>
          </cell>
          <cell r="B474" t="str">
            <v>MEEO</v>
          </cell>
          <cell r="C474">
            <v>82360</v>
          </cell>
          <cell r="D474">
            <v>89082</v>
          </cell>
          <cell r="E474" t="str">
            <v>ME5</v>
          </cell>
          <cell r="F474">
            <v>16650338</v>
          </cell>
          <cell r="G474" t="str">
            <v>Porta teclado</v>
          </cell>
        </row>
        <row r="475">
          <cell r="A475" t="str">
            <v>Porta teclado</v>
          </cell>
          <cell r="B475" t="str">
            <v>MEEO</v>
          </cell>
          <cell r="C475">
            <v>82360</v>
          </cell>
          <cell r="D475">
            <v>89082</v>
          </cell>
          <cell r="E475" t="str">
            <v>ME5</v>
          </cell>
          <cell r="F475">
            <v>16650339</v>
          </cell>
          <cell r="G475" t="str">
            <v>Porta teclado</v>
          </cell>
        </row>
        <row r="476">
          <cell r="A476" t="str">
            <v>Gato cierra puerta</v>
          </cell>
          <cell r="B476" t="str">
            <v>MEEO</v>
          </cell>
          <cell r="C476">
            <v>203000</v>
          </cell>
          <cell r="D476">
            <v>219589</v>
          </cell>
          <cell r="E476" t="str">
            <v>OME5</v>
          </cell>
          <cell r="F476">
            <v>16650340</v>
          </cell>
          <cell r="G476" t="str">
            <v>Gato cierra puerta</v>
          </cell>
        </row>
        <row r="477">
          <cell r="A477" t="str">
            <v>Mueble herramienta</v>
          </cell>
          <cell r="B477" t="str">
            <v>MEEO</v>
          </cell>
          <cell r="C477">
            <v>310880</v>
          </cell>
          <cell r="D477">
            <v>336291</v>
          </cell>
          <cell r="E477" t="str">
            <v>ME5</v>
          </cell>
          <cell r="F477">
            <v>16650341</v>
          </cell>
          <cell r="G477" t="str">
            <v>Mueble herramienta</v>
          </cell>
        </row>
        <row r="478">
          <cell r="A478" t="str">
            <v>Caneca doble</v>
          </cell>
          <cell r="B478" t="str">
            <v>MEEO</v>
          </cell>
          <cell r="C478">
            <v>67280</v>
          </cell>
          <cell r="D478">
            <v>72776</v>
          </cell>
          <cell r="E478" t="str">
            <v>ME5</v>
          </cell>
          <cell r="F478">
            <v>16650342</v>
          </cell>
          <cell r="G478" t="str">
            <v>Caneca doble</v>
          </cell>
        </row>
        <row r="479">
          <cell r="A479" t="str">
            <v>Caneca doble</v>
          </cell>
          <cell r="B479" t="str">
            <v>MEEO</v>
          </cell>
          <cell r="C479">
            <v>67280</v>
          </cell>
          <cell r="D479">
            <v>72776</v>
          </cell>
          <cell r="E479" t="str">
            <v>ME5</v>
          </cell>
          <cell r="F479">
            <v>16650343</v>
          </cell>
          <cell r="G479" t="str">
            <v>Caneca doble</v>
          </cell>
        </row>
        <row r="480">
          <cell r="A480" t="str">
            <v>Minipersiana 46.9x1.00</v>
          </cell>
          <cell r="B480" t="str">
            <v>MEEO</v>
          </cell>
          <cell r="C480">
            <v>81200</v>
          </cell>
          <cell r="D480">
            <v>87832</v>
          </cell>
          <cell r="E480" t="str">
            <v>ME5</v>
          </cell>
          <cell r="F480">
            <v>16650344</v>
          </cell>
          <cell r="G480" t="e">
            <v>#N/A</v>
          </cell>
        </row>
        <row r="481">
          <cell r="A481" t="str">
            <v>Minipersiana 82.4x1.115</v>
          </cell>
          <cell r="B481" t="str">
            <v>MEEO</v>
          </cell>
          <cell r="C481">
            <v>92800</v>
          </cell>
          <cell r="D481">
            <v>100381</v>
          </cell>
          <cell r="E481" t="str">
            <v>ME5</v>
          </cell>
          <cell r="F481">
            <v>16650345</v>
          </cell>
          <cell r="G481" t="e">
            <v>#N/A</v>
          </cell>
        </row>
        <row r="482">
          <cell r="A482" t="str">
            <v>Minipersiana 82.4x1.115</v>
          </cell>
          <cell r="B482" t="str">
            <v>MEEO</v>
          </cell>
          <cell r="C482">
            <v>92800</v>
          </cell>
          <cell r="D482">
            <v>100381</v>
          </cell>
          <cell r="E482" t="str">
            <v>ME5</v>
          </cell>
          <cell r="F482">
            <v>16650346</v>
          </cell>
          <cell r="G482" t="e">
            <v>#N/A</v>
          </cell>
        </row>
        <row r="483">
          <cell r="A483" t="str">
            <v>Minipersiana 61.9x1.115</v>
          </cell>
          <cell r="B483" t="str">
            <v>MEEO</v>
          </cell>
          <cell r="C483">
            <v>84680</v>
          </cell>
          <cell r="D483">
            <v>91595</v>
          </cell>
          <cell r="E483" t="str">
            <v>ME5</v>
          </cell>
          <cell r="F483">
            <v>16650347</v>
          </cell>
          <cell r="G483" t="e">
            <v>#N/A</v>
          </cell>
          <cell r="H483">
            <v>1</v>
          </cell>
        </row>
        <row r="484">
          <cell r="A484" t="str">
            <v>Minipersiana 67.4x1.115</v>
          </cell>
          <cell r="B484" t="str">
            <v>MEEO</v>
          </cell>
          <cell r="C484">
            <v>84680</v>
          </cell>
          <cell r="D484">
            <v>91595</v>
          </cell>
          <cell r="E484" t="str">
            <v>ME5</v>
          </cell>
          <cell r="F484">
            <v>16650348</v>
          </cell>
          <cell r="G484" t="e">
            <v>#N/A</v>
          </cell>
        </row>
        <row r="485">
          <cell r="A485" t="str">
            <v>Minipersiana 67.4x1.115</v>
          </cell>
          <cell r="B485" t="str">
            <v>MEEO</v>
          </cell>
          <cell r="C485">
            <v>84680</v>
          </cell>
          <cell r="D485">
            <v>91595</v>
          </cell>
          <cell r="E485" t="str">
            <v>ME5</v>
          </cell>
          <cell r="F485">
            <v>16650349</v>
          </cell>
          <cell r="G485" t="e">
            <v>#N/A</v>
          </cell>
        </row>
        <row r="486">
          <cell r="A486" t="str">
            <v>Minipersiana 67.4x1.115</v>
          </cell>
          <cell r="B486" t="str">
            <v>MEEO</v>
          </cell>
          <cell r="C486">
            <v>84680</v>
          </cell>
          <cell r="D486">
            <v>91595</v>
          </cell>
          <cell r="E486" t="str">
            <v>ME5</v>
          </cell>
          <cell r="F486">
            <v>16650350</v>
          </cell>
          <cell r="G486" t="e">
            <v>#N/A</v>
          </cell>
        </row>
        <row r="487">
          <cell r="A487" t="str">
            <v>Minipersiana 67.4x1.115</v>
          </cell>
          <cell r="B487" t="str">
            <v>MEEO</v>
          </cell>
          <cell r="C487">
            <v>84680</v>
          </cell>
          <cell r="D487">
            <v>91595</v>
          </cell>
          <cell r="E487" t="str">
            <v>ME5</v>
          </cell>
          <cell r="F487">
            <v>16650351</v>
          </cell>
          <cell r="G487" t="e">
            <v>#N/A</v>
          </cell>
        </row>
        <row r="488">
          <cell r="A488" t="str">
            <v>Minipersiana 67.4x1.115</v>
          </cell>
          <cell r="B488" t="str">
            <v>MEEO</v>
          </cell>
          <cell r="C488">
            <v>84680</v>
          </cell>
          <cell r="D488">
            <v>91595</v>
          </cell>
          <cell r="E488" t="str">
            <v>ME5</v>
          </cell>
          <cell r="F488">
            <v>16650352</v>
          </cell>
          <cell r="G488" t="e">
            <v>#N/A</v>
          </cell>
        </row>
        <row r="489">
          <cell r="A489" t="str">
            <v>Minipersiana 52.4x1.115</v>
          </cell>
          <cell r="B489" t="str">
            <v>MEEO</v>
          </cell>
          <cell r="C489">
            <v>84680</v>
          </cell>
          <cell r="D489">
            <v>91595</v>
          </cell>
          <cell r="E489" t="str">
            <v>ME5</v>
          </cell>
          <cell r="F489">
            <v>16650353</v>
          </cell>
          <cell r="G489" t="e">
            <v>#N/A</v>
          </cell>
        </row>
        <row r="490">
          <cell r="A490" t="str">
            <v>Minipersiana 52.4x1.115</v>
          </cell>
          <cell r="B490" t="str">
            <v>MEEO</v>
          </cell>
          <cell r="C490">
            <v>84680</v>
          </cell>
          <cell r="D490">
            <v>91595</v>
          </cell>
          <cell r="E490" t="str">
            <v>ME5</v>
          </cell>
          <cell r="F490">
            <v>16650354</v>
          </cell>
          <cell r="G490" t="e">
            <v>#N/A</v>
          </cell>
        </row>
        <row r="491">
          <cell r="A491" t="str">
            <v xml:space="preserve">Mueble especial </v>
          </cell>
          <cell r="B491" t="str">
            <v>MEEO</v>
          </cell>
          <cell r="C491">
            <v>508080</v>
          </cell>
          <cell r="D491">
            <v>549612</v>
          </cell>
          <cell r="E491" t="str">
            <v>ME5</v>
          </cell>
          <cell r="F491">
            <v>16650355</v>
          </cell>
          <cell r="G491" t="str">
            <v xml:space="preserve">Mueble especial </v>
          </cell>
        </row>
        <row r="492">
          <cell r="A492" t="str">
            <v>Archivo 4*4 full ext.</v>
          </cell>
          <cell r="B492" t="str">
            <v>MEEO</v>
          </cell>
          <cell r="C492">
            <v>596240</v>
          </cell>
          <cell r="D492">
            <v>644974</v>
          </cell>
          <cell r="E492" t="str">
            <v>ME5</v>
          </cell>
          <cell r="F492">
            <v>16650356</v>
          </cell>
          <cell r="G492" t="str">
            <v>Archivo 4*4 full ext.</v>
          </cell>
        </row>
        <row r="493">
          <cell r="A493" t="str">
            <v>Archivo 4*4 full ext.</v>
          </cell>
          <cell r="B493" t="str">
            <v>MEEO</v>
          </cell>
          <cell r="C493">
            <v>596240</v>
          </cell>
          <cell r="D493">
            <v>644974</v>
          </cell>
          <cell r="E493" t="str">
            <v>ME5</v>
          </cell>
          <cell r="F493">
            <v>16650357</v>
          </cell>
          <cell r="G493" t="str">
            <v>Archivo 4*4 full ext.</v>
          </cell>
        </row>
        <row r="494">
          <cell r="A494" t="str">
            <v>Minipersiana 61.9*1.00</v>
          </cell>
          <cell r="B494" t="str">
            <v>MEEO</v>
          </cell>
          <cell r="C494">
            <v>81200</v>
          </cell>
          <cell r="D494">
            <v>87832</v>
          </cell>
          <cell r="E494" t="str">
            <v>ME5</v>
          </cell>
          <cell r="F494">
            <v>16650358</v>
          </cell>
          <cell r="G494" t="str">
            <v>Minipersiana 61.9*1.00</v>
          </cell>
        </row>
        <row r="495">
          <cell r="A495" t="str">
            <v>Minipersiana 69.4*1.115</v>
          </cell>
          <cell r="B495" t="str">
            <v>MEEO</v>
          </cell>
          <cell r="C495">
            <v>84680</v>
          </cell>
          <cell r="D495">
            <v>91595</v>
          </cell>
          <cell r="E495" t="str">
            <v>ME5</v>
          </cell>
          <cell r="F495">
            <v>16650359</v>
          </cell>
          <cell r="G495" t="str">
            <v>Minipersiana 69.4*1.115</v>
          </cell>
        </row>
        <row r="496">
          <cell r="A496" t="str">
            <v>Minipersiana 169.9*1.770</v>
          </cell>
          <cell r="B496" t="str">
            <v>MEEO</v>
          </cell>
          <cell r="C496">
            <v>219240</v>
          </cell>
          <cell r="D496">
            <v>237156</v>
          </cell>
          <cell r="E496" t="str">
            <v>ME5</v>
          </cell>
          <cell r="F496">
            <v>16650360</v>
          </cell>
          <cell r="G496" t="str">
            <v>Minipersiana 169.9*1.770</v>
          </cell>
        </row>
        <row r="497">
          <cell r="A497" t="str">
            <v>Minipersiana 169.9*1.770</v>
          </cell>
          <cell r="B497" t="str">
            <v>MEEO</v>
          </cell>
          <cell r="C497">
            <v>219240</v>
          </cell>
          <cell r="D497">
            <v>237156</v>
          </cell>
          <cell r="E497" t="str">
            <v>ME5</v>
          </cell>
          <cell r="F497">
            <v>16650361</v>
          </cell>
          <cell r="G497" t="str">
            <v>Minipersiana 169.9*1.770</v>
          </cell>
        </row>
        <row r="498">
          <cell r="A498" t="str">
            <v>Basurera</v>
          </cell>
          <cell r="B498" t="str">
            <v>MEEO</v>
          </cell>
          <cell r="C498">
            <v>33640</v>
          </cell>
          <cell r="D498">
            <v>36391</v>
          </cell>
          <cell r="E498" t="str">
            <v>ME5</v>
          </cell>
          <cell r="F498">
            <v>16650362</v>
          </cell>
          <cell r="G498" t="str">
            <v>Basurera</v>
          </cell>
        </row>
        <row r="499">
          <cell r="A499" t="str">
            <v>Basurera</v>
          </cell>
          <cell r="B499" t="str">
            <v>MEEO</v>
          </cell>
          <cell r="C499">
            <v>33640</v>
          </cell>
          <cell r="D499">
            <v>36391</v>
          </cell>
          <cell r="E499" t="str">
            <v>ME5</v>
          </cell>
          <cell r="F499">
            <v>16650363</v>
          </cell>
          <cell r="G499" t="str">
            <v>Basurera</v>
          </cell>
        </row>
        <row r="500">
          <cell r="A500" t="str">
            <v>Basurera</v>
          </cell>
          <cell r="B500" t="str">
            <v>MEEO</v>
          </cell>
          <cell r="C500">
            <v>33640</v>
          </cell>
          <cell r="D500">
            <v>36391</v>
          </cell>
          <cell r="E500" t="str">
            <v>ME5</v>
          </cell>
          <cell r="F500">
            <v>16650364</v>
          </cell>
          <cell r="G500" t="str">
            <v>Basurera</v>
          </cell>
        </row>
        <row r="501">
          <cell r="A501" t="str">
            <v>Basurera</v>
          </cell>
          <cell r="B501" t="str">
            <v>MEEO</v>
          </cell>
          <cell r="C501">
            <v>33640</v>
          </cell>
          <cell r="D501">
            <v>36391</v>
          </cell>
          <cell r="E501" t="str">
            <v>ME5</v>
          </cell>
          <cell r="F501">
            <v>16650365</v>
          </cell>
          <cell r="G501" t="str">
            <v>Basurera</v>
          </cell>
        </row>
        <row r="502">
          <cell r="A502" t="str">
            <v>Basurera</v>
          </cell>
          <cell r="B502" t="str">
            <v>MEEO</v>
          </cell>
          <cell r="C502">
            <v>33640</v>
          </cell>
          <cell r="D502">
            <v>36391</v>
          </cell>
          <cell r="E502" t="str">
            <v>ME5</v>
          </cell>
          <cell r="F502">
            <v>16650366</v>
          </cell>
          <cell r="G502" t="str">
            <v>Basurera</v>
          </cell>
        </row>
        <row r="503">
          <cell r="A503" t="str">
            <v>Basurera</v>
          </cell>
          <cell r="B503" t="str">
            <v>MEEO</v>
          </cell>
          <cell r="C503">
            <v>33640</v>
          </cell>
          <cell r="D503">
            <v>36391</v>
          </cell>
          <cell r="E503" t="str">
            <v>ME5</v>
          </cell>
          <cell r="F503">
            <v>16650367</v>
          </cell>
          <cell r="G503" t="str">
            <v>Basurera</v>
          </cell>
        </row>
        <row r="504">
          <cell r="A504" t="str">
            <v>Gabinete oficio de 0.90</v>
          </cell>
          <cell r="B504" t="str">
            <v>MEEO</v>
          </cell>
          <cell r="C504">
            <v>196040</v>
          </cell>
          <cell r="D504">
            <v>212069</v>
          </cell>
          <cell r="E504" t="str">
            <v>ME5</v>
          </cell>
          <cell r="F504">
            <v>16650368</v>
          </cell>
          <cell r="G504" t="str">
            <v>Gabinete oficio de 0.90</v>
          </cell>
        </row>
        <row r="505">
          <cell r="A505" t="str">
            <v>Gabinete oficio de 0.90</v>
          </cell>
          <cell r="B505" t="str">
            <v>MEEO</v>
          </cell>
          <cell r="C505">
            <v>196040</v>
          </cell>
          <cell r="D505">
            <v>212069</v>
          </cell>
          <cell r="E505" t="str">
            <v>ME5</v>
          </cell>
          <cell r="F505">
            <v>16650369</v>
          </cell>
          <cell r="G505" t="str">
            <v>Gabinete oficio de 0.90</v>
          </cell>
        </row>
        <row r="506">
          <cell r="A506" t="str">
            <v>Archivo 4*4 full ext.</v>
          </cell>
          <cell r="B506" t="str">
            <v>MEEO</v>
          </cell>
          <cell r="C506">
            <v>596240</v>
          </cell>
          <cell r="D506">
            <v>644974</v>
          </cell>
          <cell r="E506" t="str">
            <v>ME5</v>
          </cell>
          <cell r="F506">
            <v>16650370</v>
          </cell>
          <cell r="G506" t="str">
            <v>Archivo 4*4 full ext.</v>
          </cell>
        </row>
        <row r="507">
          <cell r="A507" t="str">
            <v>Archivo 4*4 full ext.</v>
          </cell>
          <cell r="B507" t="str">
            <v>MEEO</v>
          </cell>
          <cell r="C507">
            <v>596240</v>
          </cell>
          <cell r="D507">
            <v>644974</v>
          </cell>
          <cell r="E507" t="str">
            <v>ME5</v>
          </cell>
          <cell r="F507">
            <v>16650371</v>
          </cell>
          <cell r="G507" t="str">
            <v>Archivo 4*4 full ext.</v>
          </cell>
        </row>
        <row r="508">
          <cell r="A508" t="str">
            <v>Camara sony mavica MVC FD100</v>
          </cell>
          <cell r="B508" t="str">
            <v>MEEO</v>
          </cell>
          <cell r="C508">
            <v>1369000</v>
          </cell>
          <cell r="D508">
            <v>834531</v>
          </cell>
          <cell r="E508" t="str">
            <v>OME5</v>
          </cell>
          <cell r="F508">
            <v>16650372</v>
          </cell>
          <cell r="G508" t="str">
            <v>Camara sony mavica MVC FD100</v>
          </cell>
        </row>
        <row r="509">
          <cell r="A509" t="str">
            <v>Nevera centrales</v>
          </cell>
          <cell r="B509" t="str">
            <v>MEEO</v>
          </cell>
          <cell r="C509">
            <v>557999</v>
          </cell>
          <cell r="D509">
            <v>571873</v>
          </cell>
          <cell r="E509" t="str">
            <v>OME5</v>
          </cell>
          <cell r="F509">
            <v>16650373</v>
          </cell>
          <cell r="G509" t="str">
            <v>Nevera centrales</v>
          </cell>
        </row>
        <row r="510">
          <cell r="A510" t="str">
            <v>Estufa sobremesa</v>
          </cell>
          <cell r="B510" t="str">
            <v>MEEO</v>
          </cell>
          <cell r="C510">
            <v>64999</v>
          </cell>
          <cell r="D510">
            <v>1592</v>
          </cell>
          <cell r="E510" t="str">
            <v>OME5</v>
          </cell>
          <cell r="F510">
            <v>16650374</v>
          </cell>
          <cell r="G510" t="str">
            <v>Estufa sobremesa</v>
          </cell>
        </row>
        <row r="511">
          <cell r="A511" t="str">
            <v>Cámara aprix</v>
          </cell>
          <cell r="B511" t="str">
            <v>MEEO</v>
          </cell>
          <cell r="C511">
            <v>210000</v>
          </cell>
          <cell r="D511">
            <v>33675</v>
          </cell>
          <cell r="E511" t="str">
            <v>OME5</v>
          </cell>
          <cell r="F511">
            <v>16650375</v>
          </cell>
          <cell r="G511" t="str">
            <v>Cámara aprix</v>
          </cell>
        </row>
        <row r="512">
          <cell r="A512" t="str">
            <v>Cámara aprix</v>
          </cell>
          <cell r="B512" t="str">
            <v>MEEO</v>
          </cell>
          <cell r="C512">
            <v>210000</v>
          </cell>
          <cell r="D512">
            <v>33675</v>
          </cell>
          <cell r="E512" t="str">
            <v>OME5</v>
          </cell>
          <cell r="F512">
            <v>16650376</v>
          </cell>
          <cell r="G512" t="str">
            <v>Cámara aprix</v>
          </cell>
        </row>
        <row r="513">
          <cell r="A513" t="str">
            <v>Cama Sandy de 1 x 1.90</v>
          </cell>
          <cell r="B513" t="str">
            <v>MEEO</v>
          </cell>
          <cell r="C513">
            <v>371412</v>
          </cell>
          <cell r="D513">
            <v>342638</v>
          </cell>
          <cell r="E513" t="str">
            <v>CAHU</v>
          </cell>
          <cell r="F513">
            <v>16650377</v>
          </cell>
          <cell r="G513" t="e">
            <v>#N/A</v>
          </cell>
        </row>
        <row r="514">
          <cell r="A514" t="str">
            <v>Cama Sandy de 1 x 1.90</v>
          </cell>
          <cell r="B514" t="str">
            <v>MEEO</v>
          </cell>
          <cell r="C514">
            <v>371412</v>
          </cell>
          <cell r="D514">
            <v>342638</v>
          </cell>
          <cell r="E514" t="str">
            <v>CAHU</v>
          </cell>
          <cell r="F514">
            <v>16650378</v>
          </cell>
          <cell r="G514" t="e">
            <v>#N/A</v>
          </cell>
        </row>
        <row r="515">
          <cell r="A515" t="str">
            <v>Cama Sandy de 1 x 1.90</v>
          </cell>
          <cell r="B515" t="str">
            <v>MEEO</v>
          </cell>
          <cell r="C515">
            <v>371412</v>
          </cell>
          <cell r="D515">
            <v>342638</v>
          </cell>
          <cell r="E515" t="str">
            <v>CAHU</v>
          </cell>
          <cell r="F515">
            <v>16650379</v>
          </cell>
          <cell r="G515" t="e">
            <v>#N/A</v>
          </cell>
        </row>
        <row r="516">
          <cell r="A516" t="str">
            <v>Peinador Ref. 006</v>
          </cell>
          <cell r="B516" t="str">
            <v>MEEO</v>
          </cell>
          <cell r="C516">
            <v>300789</v>
          </cell>
          <cell r="D516">
            <v>277489</v>
          </cell>
          <cell r="E516" t="str">
            <v>CAHU</v>
          </cell>
          <cell r="F516">
            <v>16650380</v>
          </cell>
          <cell r="G516" t="e">
            <v>#N/A</v>
          </cell>
        </row>
        <row r="517">
          <cell r="A517" t="str">
            <v>Peinador Ref. 006</v>
          </cell>
          <cell r="B517" t="str">
            <v>MEEO</v>
          </cell>
          <cell r="C517">
            <v>300789</v>
          </cell>
          <cell r="D517">
            <v>277489</v>
          </cell>
          <cell r="E517" t="str">
            <v>CAHU</v>
          </cell>
          <cell r="F517">
            <v>16650381</v>
          </cell>
          <cell r="G517" t="e">
            <v>#N/A</v>
          </cell>
        </row>
        <row r="518">
          <cell r="A518" t="str">
            <v>Peinador Ref. 006</v>
          </cell>
          <cell r="B518" t="str">
            <v>MEEO</v>
          </cell>
          <cell r="C518">
            <v>300789</v>
          </cell>
          <cell r="D518">
            <v>277489</v>
          </cell>
          <cell r="E518" t="str">
            <v>CAHU</v>
          </cell>
          <cell r="F518">
            <v>16650382</v>
          </cell>
          <cell r="G518" t="e">
            <v>#N/A</v>
          </cell>
        </row>
        <row r="519">
          <cell r="A519" t="str">
            <v>Nochero Ref. 006</v>
          </cell>
          <cell r="B519" t="str">
            <v>MEEO</v>
          </cell>
          <cell r="C519">
            <v>116793</v>
          </cell>
          <cell r="D519">
            <v>107743</v>
          </cell>
          <cell r="E519" t="str">
            <v>CAHU</v>
          </cell>
          <cell r="F519">
            <v>16650383</v>
          </cell>
          <cell r="G519" t="e">
            <v>#N/A</v>
          </cell>
        </row>
        <row r="520">
          <cell r="A520" t="str">
            <v>Nochero Ref. 006</v>
          </cell>
          <cell r="B520" t="str">
            <v>MEEO</v>
          </cell>
          <cell r="C520">
            <v>116793</v>
          </cell>
          <cell r="D520">
            <v>107743</v>
          </cell>
          <cell r="E520" t="str">
            <v>CAHU</v>
          </cell>
          <cell r="F520">
            <v>16650384</v>
          </cell>
          <cell r="G520" t="e">
            <v>#N/A</v>
          </cell>
        </row>
        <row r="521">
          <cell r="A521" t="str">
            <v>Nochero Ref. 006</v>
          </cell>
          <cell r="B521" t="str">
            <v>MEEO</v>
          </cell>
          <cell r="C521">
            <v>116793</v>
          </cell>
          <cell r="D521">
            <v>107743</v>
          </cell>
          <cell r="E521" t="str">
            <v>CAHU</v>
          </cell>
          <cell r="F521">
            <v>16650385</v>
          </cell>
          <cell r="G521" t="e">
            <v>#N/A</v>
          </cell>
        </row>
        <row r="522">
          <cell r="A522" t="str">
            <v>Marco espejo Ref. 006</v>
          </cell>
          <cell r="B522" t="str">
            <v>MEEO</v>
          </cell>
          <cell r="C522">
            <v>90858</v>
          </cell>
          <cell r="D522">
            <v>83819</v>
          </cell>
          <cell r="E522" t="str">
            <v>CAHU</v>
          </cell>
          <cell r="F522">
            <v>16650386</v>
          </cell>
          <cell r="G522" t="e">
            <v>#N/A</v>
          </cell>
        </row>
        <row r="523">
          <cell r="A523" t="str">
            <v>Marco espejo Ref. 006</v>
          </cell>
          <cell r="B523" t="str">
            <v>MEEO</v>
          </cell>
          <cell r="C523">
            <v>90858</v>
          </cell>
          <cell r="D523">
            <v>83819</v>
          </cell>
          <cell r="E523" t="str">
            <v>CAHU</v>
          </cell>
          <cell r="F523">
            <v>16650387</v>
          </cell>
          <cell r="G523" t="e">
            <v>#N/A</v>
          </cell>
        </row>
        <row r="524">
          <cell r="A524" t="str">
            <v>Marco espejo Ref. 006</v>
          </cell>
          <cell r="B524" t="str">
            <v>MEEO</v>
          </cell>
          <cell r="C524">
            <v>90858</v>
          </cell>
          <cell r="D524">
            <v>83819</v>
          </cell>
          <cell r="E524" t="str">
            <v>CAHU</v>
          </cell>
          <cell r="F524">
            <v>16650388</v>
          </cell>
          <cell r="G524" t="e">
            <v>#N/A</v>
          </cell>
        </row>
        <row r="525">
          <cell r="A525" t="str">
            <v>Butaco Verónica</v>
          </cell>
          <cell r="B525" t="str">
            <v>MEEO</v>
          </cell>
          <cell r="C525">
            <v>63384</v>
          </cell>
          <cell r="D525">
            <v>58474</v>
          </cell>
          <cell r="E525" t="str">
            <v>CAHU</v>
          </cell>
          <cell r="F525">
            <v>16650389</v>
          </cell>
          <cell r="G525" t="e">
            <v>#N/A</v>
          </cell>
        </row>
        <row r="526">
          <cell r="A526" t="str">
            <v>Butaco Verónica</v>
          </cell>
          <cell r="B526" t="str">
            <v>MEEO</v>
          </cell>
          <cell r="C526">
            <v>63384</v>
          </cell>
          <cell r="D526">
            <v>58474</v>
          </cell>
          <cell r="E526" t="str">
            <v>CAHU</v>
          </cell>
          <cell r="F526">
            <v>16650390</v>
          </cell>
          <cell r="G526" t="e">
            <v>#N/A</v>
          </cell>
        </row>
        <row r="527">
          <cell r="A527" t="str">
            <v>Butaco Verónica</v>
          </cell>
          <cell r="B527" t="str">
            <v>MEEO</v>
          </cell>
          <cell r="C527">
            <v>63384</v>
          </cell>
          <cell r="D527">
            <v>58474</v>
          </cell>
          <cell r="E527" t="str">
            <v>CAHU</v>
          </cell>
          <cell r="F527">
            <v>16650391</v>
          </cell>
          <cell r="G527" t="e">
            <v>#N/A</v>
          </cell>
        </row>
        <row r="528">
          <cell r="A528" t="str">
            <v>Silla comedor 0158</v>
          </cell>
          <cell r="B528" t="str">
            <v>MEEO</v>
          </cell>
          <cell r="C528">
            <v>192261</v>
          </cell>
          <cell r="D528">
            <v>177369</v>
          </cell>
          <cell r="E528" t="str">
            <v>CAHU</v>
          </cell>
          <cell r="F528">
            <v>16650392</v>
          </cell>
          <cell r="G528" t="e">
            <v>#N/A</v>
          </cell>
        </row>
        <row r="529">
          <cell r="A529" t="str">
            <v>Silla comedor 0158</v>
          </cell>
          <cell r="B529" t="str">
            <v>MEEO</v>
          </cell>
          <cell r="C529">
            <v>192261</v>
          </cell>
          <cell r="D529">
            <v>177369</v>
          </cell>
          <cell r="E529" t="str">
            <v>CAHU</v>
          </cell>
          <cell r="F529">
            <v>16650393</v>
          </cell>
          <cell r="G529" t="e">
            <v>#N/A</v>
          </cell>
        </row>
        <row r="530">
          <cell r="A530" t="str">
            <v>Silla comedor 0158</v>
          </cell>
          <cell r="B530" t="str">
            <v>MEEO</v>
          </cell>
          <cell r="C530">
            <v>192261</v>
          </cell>
          <cell r="D530">
            <v>177369</v>
          </cell>
          <cell r="E530" t="str">
            <v>CAHU</v>
          </cell>
          <cell r="F530">
            <v>16650394</v>
          </cell>
          <cell r="G530" t="e">
            <v>#N/A</v>
          </cell>
        </row>
        <row r="531">
          <cell r="A531" t="str">
            <v>Silla comedor 0158</v>
          </cell>
          <cell r="B531" t="str">
            <v>MEEO</v>
          </cell>
          <cell r="C531">
            <v>192261</v>
          </cell>
          <cell r="D531">
            <v>177369</v>
          </cell>
          <cell r="E531" t="str">
            <v>CAHU</v>
          </cell>
          <cell r="F531">
            <v>16650395</v>
          </cell>
          <cell r="G531" t="e">
            <v>#N/A</v>
          </cell>
        </row>
        <row r="532">
          <cell r="A532" t="str">
            <v>Silla comedor 0158</v>
          </cell>
          <cell r="B532" t="str">
            <v>MEEO</v>
          </cell>
          <cell r="C532">
            <v>192261</v>
          </cell>
          <cell r="D532">
            <v>177369</v>
          </cell>
          <cell r="E532" t="str">
            <v>CAHU</v>
          </cell>
          <cell r="F532">
            <v>16650396</v>
          </cell>
          <cell r="G532" t="e">
            <v>#N/A</v>
          </cell>
        </row>
        <row r="533">
          <cell r="A533" t="str">
            <v>Silla comedor 0158</v>
          </cell>
          <cell r="B533" t="str">
            <v>MEEO</v>
          </cell>
          <cell r="C533">
            <v>192261</v>
          </cell>
          <cell r="D533">
            <v>177369</v>
          </cell>
          <cell r="E533" t="str">
            <v>CAHU</v>
          </cell>
          <cell r="F533">
            <v>16650397</v>
          </cell>
          <cell r="G533" t="e">
            <v>#N/A</v>
          </cell>
        </row>
        <row r="534">
          <cell r="A534" t="str">
            <v>Base comedor Filipo de 6 puest</v>
          </cell>
          <cell r="B534" t="str">
            <v>MEEO</v>
          </cell>
          <cell r="C534">
            <v>192375</v>
          </cell>
          <cell r="D534">
            <v>177474</v>
          </cell>
          <cell r="E534" t="str">
            <v>CAHU</v>
          </cell>
          <cell r="F534">
            <v>16650398</v>
          </cell>
          <cell r="G534" t="e">
            <v>#N/A</v>
          </cell>
        </row>
        <row r="535">
          <cell r="A535" t="str">
            <v>Cubierta Filipo</v>
          </cell>
          <cell r="B535" t="str">
            <v>MEEO</v>
          </cell>
          <cell r="C535">
            <v>202692</v>
          </cell>
          <cell r="D535">
            <v>186991</v>
          </cell>
          <cell r="E535" t="str">
            <v>CAHU</v>
          </cell>
          <cell r="F535">
            <v>16650399</v>
          </cell>
          <cell r="G535" t="e">
            <v>#N/A</v>
          </cell>
        </row>
        <row r="536">
          <cell r="A536" t="str">
            <v>Cama Ref. 0042 de 1.60 x 1.90</v>
          </cell>
          <cell r="B536" t="str">
            <v>MEEO</v>
          </cell>
          <cell r="C536">
            <v>823935</v>
          </cell>
          <cell r="D536">
            <v>760111</v>
          </cell>
          <cell r="E536" t="str">
            <v>CAHU</v>
          </cell>
          <cell r="F536">
            <v>16650400</v>
          </cell>
          <cell r="G536" t="e">
            <v>#N/A</v>
          </cell>
        </row>
        <row r="537">
          <cell r="A537" t="str">
            <v>Nochero Ref. 032</v>
          </cell>
          <cell r="B537" t="str">
            <v>MEEO</v>
          </cell>
          <cell r="C537">
            <v>163590</v>
          </cell>
          <cell r="D537">
            <v>150918</v>
          </cell>
          <cell r="E537" t="str">
            <v>CAHU</v>
          </cell>
          <cell r="F537">
            <v>16650401</v>
          </cell>
          <cell r="G537" t="e">
            <v>#N/A</v>
          </cell>
        </row>
        <row r="538">
          <cell r="A538" t="str">
            <v>Nochero Ref. 032</v>
          </cell>
          <cell r="B538" t="str">
            <v>MEEO</v>
          </cell>
          <cell r="C538">
            <v>163590</v>
          </cell>
          <cell r="D538">
            <v>150918</v>
          </cell>
          <cell r="E538" t="str">
            <v>CAHU</v>
          </cell>
          <cell r="F538">
            <v>16650402</v>
          </cell>
          <cell r="G538" t="e">
            <v>#N/A</v>
          </cell>
        </row>
        <row r="539">
          <cell r="A539" t="str">
            <v>Peinador Ref. 032</v>
          </cell>
          <cell r="B539" t="str">
            <v>MEEO</v>
          </cell>
          <cell r="C539">
            <v>346560</v>
          </cell>
          <cell r="D539">
            <v>319716</v>
          </cell>
          <cell r="E539" t="str">
            <v>CAHU</v>
          </cell>
          <cell r="F539">
            <v>16650403</v>
          </cell>
          <cell r="G539" t="e">
            <v>#N/A</v>
          </cell>
        </row>
        <row r="540">
          <cell r="A540" t="str">
            <v>Marco espejo Ref. 042</v>
          </cell>
          <cell r="B540" t="str">
            <v>MEEO</v>
          </cell>
          <cell r="C540">
            <v>117705</v>
          </cell>
          <cell r="D540">
            <v>108585</v>
          </cell>
          <cell r="E540" t="str">
            <v>CAHU</v>
          </cell>
          <cell r="F540">
            <v>16650404</v>
          </cell>
          <cell r="G540" t="e">
            <v>#N/A</v>
          </cell>
        </row>
        <row r="541">
          <cell r="A541" t="str">
            <v>Silla de peinador Barcelona</v>
          </cell>
          <cell r="B541" t="str">
            <v>MEEO</v>
          </cell>
          <cell r="C541">
            <v>112461</v>
          </cell>
          <cell r="D541">
            <v>103748</v>
          </cell>
          <cell r="E541" t="str">
            <v>CAHU</v>
          </cell>
          <cell r="F541">
            <v>16650405</v>
          </cell>
          <cell r="G541" t="e">
            <v>#N/A</v>
          </cell>
        </row>
        <row r="542">
          <cell r="A542" t="str">
            <v>Televisor Daewoo 20</v>
          </cell>
          <cell r="B542" t="str">
            <v>MEEO</v>
          </cell>
          <cell r="C542">
            <v>480000</v>
          </cell>
          <cell r="D542">
            <v>443134</v>
          </cell>
          <cell r="E542" t="str">
            <v>CAHU</v>
          </cell>
          <cell r="F542">
            <v>16650406</v>
          </cell>
          <cell r="G542" t="e">
            <v>#N/A</v>
          </cell>
        </row>
        <row r="543">
          <cell r="A543" t="str">
            <v>Colchón Relax ortopéd. 1 x 1.9</v>
          </cell>
          <cell r="B543" t="str">
            <v>MEEO</v>
          </cell>
          <cell r="C543">
            <v>290000</v>
          </cell>
          <cell r="D543">
            <v>267537</v>
          </cell>
          <cell r="E543" t="str">
            <v>CAHU</v>
          </cell>
          <cell r="F543">
            <v>16650407</v>
          </cell>
          <cell r="G543" t="e">
            <v>#N/A</v>
          </cell>
        </row>
        <row r="544">
          <cell r="A544" t="str">
            <v>Colchón Relax ortopéd. 1 x 1.9</v>
          </cell>
          <cell r="B544" t="str">
            <v>MEEO</v>
          </cell>
          <cell r="C544">
            <v>290000</v>
          </cell>
          <cell r="D544">
            <v>267537</v>
          </cell>
          <cell r="E544" t="str">
            <v>CAHU</v>
          </cell>
          <cell r="F544">
            <v>16650408</v>
          </cell>
          <cell r="G544" t="e">
            <v>#N/A</v>
          </cell>
        </row>
        <row r="545">
          <cell r="A545" t="str">
            <v>Colchón Relax ortopéd. 1 x 1.9</v>
          </cell>
          <cell r="B545" t="str">
            <v>MEEO</v>
          </cell>
          <cell r="C545">
            <v>290000</v>
          </cell>
          <cell r="D545">
            <v>267537</v>
          </cell>
          <cell r="E545" t="str">
            <v>CAHU</v>
          </cell>
          <cell r="F545">
            <v>16650409</v>
          </cell>
          <cell r="G545" t="e">
            <v>#N/A</v>
          </cell>
        </row>
        <row r="546">
          <cell r="A546" t="str">
            <v>Colchón Cliniflex 1.6 x 1.9 Co</v>
          </cell>
          <cell r="B546" t="str">
            <v>MEEO</v>
          </cell>
          <cell r="C546">
            <v>730000</v>
          </cell>
          <cell r="D546">
            <v>673450</v>
          </cell>
          <cell r="E546" t="str">
            <v>CAHU</v>
          </cell>
          <cell r="F546">
            <v>16650410</v>
          </cell>
          <cell r="G546" t="e">
            <v>#N/A</v>
          </cell>
        </row>
        <row r="547">
          <cell r="A547" t="str">
            <v>Nochero Ref. 006</v>
          </cell>
          <cell r="B547" t="str">
            <v>MEEO</v>
          </cell>
          <cell r="C547">
            <v>116793</v>
          </cell>
          <cell r="D547">
            <v>107743</v>
          </cell>
          <cell r="E547" t="str">
            <v>CAHU</v>
          </cell>
          <cell r="F547">
            <v>16650411</v>
          </cell>
          <cell r="G547" t="e">
            <v>#N/A</v>
          </cell>
        </row>
        <row r="548">
          <cell r="A548" t="str">
            <v>Nochero Ref. 006</v>
          </cell>
          <cell r="B548" t="str">
            <v>MEEO</v>
          </cell>
          <cell r="C548">
            <v>116793</v>
          </cell>
          <cell r="D548">
            <v>107743</v>
          </cell>
          <cell r="E548" t="str">
            <v>CAHU</v>
          </cell>
          <cell r="F548">
            <v>16650412</v>
          </cell>
          <cell r="G548" t="e">
            <v>#N/A</v>
          </cell>
        </row>
        <row r="549">
          <cell r="A549" t="str">
            <v>Nochero Ref. 006</v>
          </cell>
          <cell r="B549" t="str">
            <v>MEEO</v>
          </cell>
          <cell r="C549">
            <v>116793</v>
          </cell>
          <cell r="D549">
            <v>107743</v>
          </cell>
          <cell r="E549" t="str">
            <v>CAHU</v>
          </cell>
          <cell r="F549">
            <v>16650413</v>
          </cell>
          <cell r="G549" t="e">
            <v>#N/A</v>
          </cell>
        </row>
        <row r="550">
          <cell r="A550" t="str">
            <v>Nevera Abba de 11 pies</v>
          </cell>
          <cell r="B550" t="str">
            <v>MEEO</v>
          </cell>
          <cell r="C550">
            <v>650000</v>
          </cell>
          <cell r="D550">
            <v>608736</v>
          </cell>
          <cell r="E550" t="str">
            <v>CAHU</v>
          </cell>
          <cell r="F550">
            <v>16650414</v>
          </cell>
          <cell r="G550" t="e">
            <v>#N/A</v>
          </cell>
        </row>
        <row r="551">
          <cell r="A551" t="str">
            <v>Aire Acondicionado LG 3/4</v>
          </cell>
          <cell r="B551" t="str">
            <v>MEEO</v>
          </cell>
          <cell r="C551">
            <v>350000</v>
          </cell>
          <cell r="D551">
            <v>327780</v>
          </cell>
          <cell r="E551" t="str">
            <v>CAHU</v>
          </cell>
          <cell r="F551">
            <v>16650415</v>
          </cell>
          <cell r="G551" t="e">
            <v>#N/A</v>
          </cell>
        </row>
        <row r="552">
          <cell r="A552" t="str">
            <v>Aire Acondicionado LG LWC1232</v>
          </cell>
          <cell r="B552" t="str">
            <v>MEEO</v>
          </cell>
          <cell r="C552">
            <v>1119400</v>
          </cell>
          <cell r="D552">
            <v>1059137</v>
          </cell>
          <cell r="E552" t="str">
            <v>CAHU</v>
          </cell>
          <cell r="F552">
            <v>16650416</v>
          </cell>
          <cell r="G552" t="e">
            <v>#N/A</v>
          </cell>
        </row>
        <row r="553">
          <cell r="A553" t="str">
            <v>Aire Acondicionado LG LWC1232</v>
          </cell>
          <cell r="B553" t="str">
            <v>MEEO</v>
          </cell>
          <cell r="C553">
            <v>1119400</v>
          </cell>
          <cell r="D553">
            <v>1059137</v>
          </cell>
          <cell r="E553" t="str">
            <v>CAHU</v>
          </cell>
          <cell r="F553">
            <v>16650417</v>
          </cell>
          <cell r="G553" t="e">
            <v>#N/A</v>
          </cell>
        </row>
        <row r="554">
          <cell r="A554" t="str">
            <v>Aire acondicionado LG LWG0811A</v>
          </cell>
          <cell r="B554" t="str">
            <v>MEEO</v>
          </cell>
          <cell r="C554">
            <v>775000</v>
          </cell>
          <cell r="D554">
            <v>738458</v>
          </cell>
          <cell r="E554" t="str">
            <v>CAHU</v>
          </cell>
          <cell r="F554">
            <v>16650418</v>
          </cell>
          <cell r="G554" t="e">
            <v>#N/A</v>
          </cell>
        </row>
        <row r="555">
          <cell r="A555" t="str">
            <v>Televisor LG RP20CB20A</v>
          </cell>
          <cell r="B555" t="str">
            <v>MEEO</v>
          </cell>
          <cell r="C555">
            <v>584350</v>
          </cell>
          <cell r="D555">
            <v>556799</v>
          </cell>
          <cell r="E555" t="str">
            <v>CAHU</v>
          </cell>
          <cell r="F555">
            <v>16650419</v>
          </cell>
          <cell r="G555" t="e">
            <v>#N/A</v>
          </cell>
        </row>
        <row r="556">
          <cell r="A556" t="str">
            <v>Televisor LG RP20CB20A</v>
          </cell>
          <cell r="B556" t="str">
            <v>MEEO</v>
          </cell>
          <cell r="C556">
            <v>584350</v>
          </cell>
          <cell r="D556">
            <v>556799</v>
          </cell>
          <cell r="E556" t="str">
            <v>CAHU</v>
          </cell>
          <cell r="F556">
            <v>16650420</v>
          </cell>
          <cell r="G556" t="e">
            <v>#N/A</v>
          </cell>
        </row>
        <row r="557">
          <cell r="A557" t="str">
            <v>Televisor LG RPROCB20A</v>
          </cell>
          <cell r="B557" t="str">
            <v>MEEO</v>
          </cell>
          <cell r="C557">
            <v>584350</v>
          </cell>
          <cell r="D557">
            <v>571449</v>
          </cell>
          <cell r="E557" t="str">
            <v>CAGE</v>
          </cell>
          <cell r="F557">
            <v>16650421</v>
          </cell>
          <cell r="G557" t="e">
            <v>#N/A</v>
          </cell>
        </row>
        <row r="558">
          <cell r="A558" t="str">
            <v>Televisor LG RPROCB20A</v>
          </cell>
          <cell r="B558" t="str">
            <v>MEEO</v>
          </cell>
          <cell r="C558">
            <v>584350</v>
          </cell>
          <cell r="D558">
            <v>571449</v>
          </cell>
          <cell r="E558" t="str">
            <v>CAGE</v>
          </cell>
          <cell r="F558">
            <v>16650422</v>
          </cell>
          <cell r="G558" t="e">
            <v>#N/A</v>
          </cell>
        </row>
        <row r="559">
          <cell r="A559" t="str">
            <v>Puesto de Trabajo Interventor</v>
          </cell>
          <cell r="B559" t="str">
            <v>MEEO</v>
          </cell>
          <cell r="C559">
            <v>1711000</v>
          </cell>
          <cell r="D559">
            <v>1687531</v>
          </cell>
          <cell r="E559" t="str">
            <v>ME7AL</v>
          </cell>
          <cell r="F559">
            <v>16650423</v>
          </cell>
          <cell r="G559" t="e">
            <v>#N/A</v>
          </cell>
        </row>
        <row r="560">
          <cell r="A560" t="str">
            <v>Cama Ref: Sandy de 1.40</v>
          </cell>
          <cell r="B560" t="str">
            <v>MEEO</v>
          </cell>
          <cell r="C560">
            <v>783752</v>
          </cell>
          <cell r="D560">
            <v>778063</v>
          </cell>
          <cell r="E560" t="str">
            <v>CAGE</v>
          </cell>
          <cell r="F560">
            <v>16650424</v>
          </cell>
          <cell r="G560" t="e">
            <v>#N/A</v>
          </cell>
        </row>
        <row r="561">
          <cell r="A561" t="str">
            <v>Cama Ref: Sandy de 1.40</v>
          </cell>
          <cell r="B561" t="str">
            <v>MEEO</v>
          </cell>
          <cell r="C561">
            <v>195938</v>
          </cell>
          <cell r="D561">
            <v>194516</v>
          </cell>
          <cell r="E561" t="str">
            <v>CAGE</v>
          </cell>
          <cell r="F561">
            <v>16650425</v>
          </cell>
          <cell r="G561" t="e">
            <v>#N/A</v>
          </cell>
        </row>
        <row r="562">
          <cell r="A562" t="str">
            <v>Peinador Coqueto con Espejo</v>
          </cell>
          <cell r="B562" t="str">
            <v>MEEO</v>
          </cell>
          <cell r="C562">
            <v>533275</v>
          </cell>
          <cell r="D562">
            <v>529404</v>
          </cell>
          <cell r="E562" t="str">
            <v>CAGE</v>
          </cell>
          <cell r="F562">
            <v>16650426</v>
          </cell>
          <cell r="G562" t="e">
            <v>#N/A</v>
          </cell>
        </row>
        <row r="563">
          <cell r="A563" t="str">
            <v>Peinador Coqueto con Espejo</v>
          </cell>
          <cell r="B563" t="str">
            <v>MEEO</v>
          </cell>
          <cell r="C563">
            <v>133319</v>
          </cell>
          <cell r="D563">
            <v>132351</v>
          </cell>
          <cell r="E563" t="str">
            <v>CAGE</v>
          </cell>
          <cell r="F563">
            <v>16650427</v>
          </cell>
          <cell r="G563" t="e">
            <v>#N/A</v>
          </cell>
        </row>
        <row r="564">
          <cell r="A564" t="str">
            <v>Butaco Veronica</v>
          </cell>
          <cell r="B564" t="str">
            <v>MEEO</v>
          </cell>
          <cell r="C564">
            <v>120211</v>
          </cell>
          <cell r="D564">
            <v>119339</v>
          </cell>
          <cell r="E564" t="str">
            <v>CAGE</v>
          </cell>
          <cell r="F564">
            <v>16650428</v>
          </cell>
          <cell r="G564" t="e">
            <v>#N/A</v>
          </cell>
        </row>
        <row r="565">
          <cell r="A565" t="str">
            <v>Butaco Veronica</v>
          </cell>
          <cell r="B565" t="str">
            <v>MEEO</v>
          </cell>
          <cell r="C565">
            <v>30053</v>
          </cell>
          <cell r="D565">
            <v>29835</v>
          </cell>
          <cell r="E565" t="str">
            <v>CAGE</v>
          </cell>
          <cell r="F565">
            <v>16650429</v>
          </cell>
          <cell r="G565" t="e">
            <v>#N/A</v>
          </cell>
        </row>
        <row r="566">
          <cell r="A566" t="str">
            <v>Nochero Ref: 006</v>
          </cell>
          <cell r="B566" t="str">
            <v>MEEO</v>
          </cell>
          <cell r="C566">
            <v>221505</v>
          </cell>
          <cell r="D566">
            <v>219897</v>
          </cell>
          <cell r="E566" t="str">
            <v>CAGE</v>
          </cell>
          <cell r="F566">
            <v>16650430</v>
          </cell>
          <cell r="G566" t="e">
            <v>#N/A</v>
          </cell>
        </row>
        <row r="567">
          <cell r="A567" t="str">
            <v>Nochero Ref: 006</v>
          </cell>
          <cell r="B567" t="str">
            <v>MEEO</v>
          </cell>
          <cell r="C567">
            <v>55376</v>
          </cell>
          <cell r="D567">
            <v>54974</v>
          </cell>
          <cell r="E567" t="str">
            <v>CAGE</v>
          </cell>
          <cell r="F567">
            <v>16650431</v>
          </cell>
          <cell r="G567" t="e">
            <v>#N/A</v>
          </cell>
        </row>
        <row r="568">
          <cell r="A568" t="str">
            <v>Nochero Ref: 006</v>
          </cell>
          <cell r="B568" t="str">
            <v>MEEO</v>
          </cell>
          <cell r="C568">
            <v>221505</v>
          </cell>
          <cell r="D568">
            <v>219897</v>
          </cell>
          <cell r="E568" t="str">
            <v>CAGE</v>
          </cell>
          <cell r="F568">
            <v>16650432</v>
          </cell>
          <cell r="G568" t="e">
            <v>#N/A</v>
          </cell>
        </row>
        <row r="569">
          <cell r="A569" t="str">
            <v>Nochero Ref: 006</v>
          </cell>
          <cell r="B569" t="str">
            <v>MEEO</v>
          </cell>
          <cell r="C569">
            <v>55376</v>
          </cell>
          <cell r="D569">
            <v>54974</v>
          </cell>
          <cell r="E569" t="str">
            <v>CAGE</v>
          </cell>
          <cell r="F569">
            <v>16650433</v>
          </cell>
          <cell r="G569" t="e">
            <v>#N/A</v>
          </cell>
        </row>
        <row r="570">
          <cell r="A570" t="str">
            <v>Colchon Orto. Aurora de 1.40</v>
          </cell>
          <cell r="B570" t="str">
            <v>MEEO</v>
          </cell>
          <cell r="C570">
            <v>648623</v>
          </cell>
          <cell r="D570">
            <v>643915</v>
          </cell>
          <cell r="E570" t="str">
            <v>CAGE</v>
          </cell>
          <cell r="F570">
            <v>16650434</v>
          </cell>
          <cell r="G570" t="e">
            <v>#N/A</v>
          </cell>
        </row>
        <row r="571">
          <cell r="A571" t="str">
            <v>Colchon Orto. Aurora de 1.40</v>
          </cell>
          <cell r="B571" t="str">
            <v>MEEO</v>
          </cell>
          <cell r="C571">
            <v>162156</v>
          </cell>
          <cell r="D571">
            <v>160979</v>
          </cell>
          <cell r="E571" t="str">
            <v>CAGE</v>
          </cell>
          <cell r="F571">
            <v>16650435</v>
          </cell>
          <cell r="G571" t="e">
            <v>#N/A</v>
          </cell>
        </row>
        <row r="572">
          <cell r="A572" t="str">
            <v>División piso techo, perfil al</v>
          </cell>
          <cell r="B572" t="str">
            <v>MEEO</v>
          </cell>
          <cell r="C572">
            <v>8029056</v>
          </cell>
          <cell r="D572">
            <v>7970781</v>
          </cell>
          <cell r="E572" t="str">
            <v>ME7AC</v>
          </cell>
          <cell r="F572">
            <v>16650436</v>
          </cell>
          <cell r="G572" t="e">
            <v>#N/A</v>
          </cell>
        </row>
        <row r="573">
          <cell r="A573" t="str">
            <v>División piso techo, perfil al</v>
          </cell>
          <cell r="B573" t="str">
            <v>MEEO</v>
          </cell>
          <cell r="C573">
            <v>2007264</v>
          </cell>
          <cell r="D573">
            <v>1992695</v>
          </cell>
          <cell r="E573" t="str">
            <v>ME7AL</v>
          </cell>
          <cell r="F573">
            <v>16650437</v>
          </cell>
          <cell r="G573" t="e">
            <v>#N/A</v>
          </cell>
        </row>
        <row r="574">
          <cell r="A574" t="str">
            <v>Proliant ML 370 G3</v>
          </cell>
          <cell r="B574" t="str">
            <v>ECC</v>
          </cell>
          <cell r="C574">
            <v>9821262</v>
          </cell>
          <cell r="D574">
            <v>6305231</v>
          </cell>
          <cell r="E574" t="str">
            <v>ECM5</v>
          </cell>
          <cell r="F574">
            <v>16700002</v>
          </cell>
          <cell r="G574" t="str">
            <v>Proliant ML 370 G3</v>
          </cell>
        </row>
        <row r="575">
          <cell r="A575" t="str">
            <v>2048MB Advanced Ecc</v>
          </cell>
          <cell r="B575" t="str">
            <v>ECC</v>
          </cell>
          <cell r="C575">
            <v>5778800</v>
          </cell>
          <cell r="D575">
            <v>3709979</v>
          </cell>
          <cell r="E575" t="str">
            <v>ECM5</v>
          </cell>
          <cell r="F575">
            <v>16700003</v>
          </cell>
          <cell r="G575" t="str">
            <v>2048MB Advanced Ecc</v>
          </cell>
        </row>
        <row r="576">
          <cell r="A576" t="str">
            <v>2048MB Advanced Ecc</v>
          </cell>
          <cell r="B576" t="str">
            <v>ECC</v>
          </cell>
          <cell r="C576">
            <v>5778800</v>
          </cell>
          <cell r="D576">
            <v>3709979</v>
          </cell>
          <cell r="E576" t="str">
            <v>ECM5</v>
          </cell>
          <cell r="F576">
            <v>16700004</v>
          </cell>
          <cell r="G576" t="str">
            <v>2048MB Advanced Ecc</v>
          </cell>
        </row>
        <row r="577">
          <cell r="A577" t="str">
            <v>Disco Duro de 73 GB para servidor compaq proliant  ML570</v>
          </cell>
          <cell r="B577" t="str">
            <v>ECC</v>
          </cell>
          <cell r="C577">
            <v>2016174</v>
          </cell>
          <cell r="D577">
            <v>1294377</v>
          </cell>
          <cell r="E577" t="str">
            <v>ECM5</v>
          </cell>
          <cell r="F577">
            <v>16700005</v>
          </cell>
          <cell r="G577" t="str">
            <v>Disco Duro de 73 GB para servidor compaq proliant  ML570</v>
          </cell>
        </row>
        <row r="578">
          <cell r="A578" t="str">
            <v>Disco Duro de 73 GB para servidor compaq proliant  ML570</v>
          </cell>
          <cell r="B578" t="str">
            <v>ECC</v>
          </cell>
          <cell r="C578">
            <v>2016174</v>
          </cell>
          <cell r="D578">
            <v>1294377</v>
          </cell>
          <cell r="E578" t="str">
            <v>ECM5</v>
          </cell>
          <cell r="F578">
            <v>16700006</v>
          </cell>
          <cell r="G578" t="str">
            <v>Disco Duro de 73 GB para servidor compaq proliant  ML570</v>
          </cell>
        </row>
        <row r="579">
          <cell r="A579" t="str">
            <v>Disco Duro de 73 GB para servidor compaq proliant  ML570</v>
          </cell>
          <cell r="B579" t="str">
            <v>ECC</v>
          </cell>
          <cell r="C579">
            <v>2016174</v>
          </cell>
          <cell r="D579">
            <v>2045266</v>
          </cell>
          <cell r="E579" t="str">
            <v>ECM5</v>
          </cell>
          <cell r="F579">
            <v>16700007</v>
          </cell>
          <cell r="G579" t="str">
            <v>Disco Duro de 73 GB para servidor compaq proliant  ML570</v>
          </cell>
        </row>
        <row r="580">
          <cell r="A580" t="str">
            <v>64 Bit PCI Smart Array 532 Controller</v>
          </cell>
          <cell r="B580" t="str">
            <v>ECC</v>
          </cell>
          <cell r="C580">
            <v>2627794</v>
          </cell>
          <cell r="D580">
            <v>1687036</v>
          </cell>
          <cell r="E580" t="str">
            <v>ECM5</v>
          </cell>
          <cell r="F580">
            <v>16700008</v>
          </cell>
          <cell r="G580" t="str">
            <v>64 Bit PCI Smart Array 532 Controller</v>
          </cell>
        </row>
        <row r="581">
          <cell r="A581" t="str">
            <v>Compaq S 5500 15" Monitor</v>
          </cell>
          <cell r="B581" t="str">
            <v>ECC</v>
          </cell>
          <cell r="C581">
            <v>519215</v>
          </cell>
          <cell r="D581">
            <v>333327</v>
          </cell>
          <cell r="E581" t="str">
            <v>ECM5</v>
          </cell>
          <cell r="F581">
            <v>16700009</v>
          </cell>
          <cell r="G581" t="str">
            <v>Compaq S 5500 15" Monitor</v>
          </cell>
        </row>
        <row r="582">
          <cell r="A582" t="str">
            <v>Intel Xeon 2.4 GHZ-512 KB-Procesador Option</v>
          </cell>
          <cell r="B582" t="str">
            <v>ECC</v>
          </cell>
          <cell r="C582">
            <v>2354902</v>
          </cell>
          <cell r="D582">
            <v>1511851</v>
          </cell>
          <cell r="E582" t="str">
            <v>ECM5</v>
          </cell>
          <cell r="F582">
            <v>16700010</v>
          </cell>
          <cell r="G582" t="str">
            <v>Intel Xeon 2.4 GHZ-512 KB-Procesador Option</v>
          </cell>
        </row>
        <row r="583">
          <cell r="A583" t="str">
            <v>CPU  IBM</v>
          </cell>
          <cell r="B583" t="str">
            <v>ECC</v>
          </cell>
          <cell r="C583">
            <v>1500000</v>
          </cell>
          <cell r="D583">
            <v>1009493</v>
          </cell>
          <cell r="E583" t="str">
            <v>ECM5</v>
          </cell>
          <cell r="F583">
            <v>16700011</v>
          </cell>
          <cell r="G583" t="str">
            <v>CPU  IBM</v>
          </cell>
        </row>
        <row r="584">
          <cell r="A584" t="str">
            <v>CPU  IBM</v>
          </cell>
          <cell r="B584" t="str">
            <v>ECC</v>
          </cell>
          <cell r="C584">
            <v>1500000</v>
          </cell>
          <cell r="D584">
            <v>1009493</v>
          </cell>
          <cell r="E584" t="str">
            <v>ECM5</v>
          </cell>
          <cell r="F584">
            <v>16700012</v>
          </cell>
          <cell r="G584" t="str">
            <v>CPU  IBM</v>
          </cell>
        </row>
        <row r="585">
          <cell r="A585" t="str">
            <v>CPU  IBM</v>
          </cell>
          <cell r="B585" t="str">
            <v>ECC</v>
          </cell>
          <cell r="C585">
            <v>1500000</v>
          </cell>
          <cell r="D585">
            <v>1009493</v>
          </cell>
          <cell r="E585" t="str">
            <v>ECM5</v>
          </cell>
          <cell r="F585">
            <v>16700013</v>
          </cell>
          <cell r="G585" t="str">
            <v>CPU  IBM</v>
          </cell>
        </row>
        <row r="586">
          <cell r="A586" t="str">
            <v>CPU</v>
          </cell>
          <cell r="B586" t="str">
            <v>ECC</v>
          </cell>
          <cell r="C586">
            <v>200000</v>
          </cell>
          <cell r="D586">
            <v>134602</v>
          </cell>
          <cell r="E586" t="str">
            <v>ECM5</v>
          </cell>
          <cell r="F586">
            <v>16700014</v>
          </cell>
          <cell r="G586" t="str">
            <v>CPU</v>
          </cell>
        </row>
        <row r="587">
          <cell r="A587" t="str">
            <v>CPU</v>
          </cell>
          <cell r="B587" t="str">
            <v>ECC</v>
          </cell>
          <cell r="C587">
            <v>200000</v>
          </cell>
          <cell r="D587">
            <v>134602</v>
          </cell>
          <cell r="E587" t="str">
            <v>ECM5</v>
          </cell>
          <cell r="F587">
            <v>16700015</v>
          </cell>
          <cell r="G587" t="str">
            <v>CPU</v>
          </cell>
        </row>
        <row r="588">
          <cell r="A588" t="str">
            <v>CPU</v>
          </cell>
          <cell r="B588" t="str">
            <v>ECC</v>
          </cell>
          <cell r="C588">
            <v>200000</v>
          </cell>
          <cell r="D588">
            <v>134602</v>
          </cell>
          <cell r="E588" t="str">
            <v>ECM5</v>
          </cell>
          <cell r="F588">
            <v>16700016</v>
          </cell>
          <cell r="G588" t="str">
            <v>CPU</v>
          </cell>
        </row>
        <row r="589">
          <cell r="A589" t="str">
            <v>CPU</v>
          </cell>
          <cell r="B589" t="str">
            <v>ECC</v>
          </cell>
          <cell r="C589">
            <v>200000</v>
          </cell>
          <cell r="D589">
            <v>134602</v>
          </cell>
          <cell r="E589" t="str">
            <v>ECM5</v>
          </cell>
          <cell r="F589">
            <v>16700017</v>
          </cell>
          <cell r="G589" t="str">
            <v>CPU</v>
          </cell>
        </row>
        <row r="590">
          <cell r="A590" t="str">
            <v>CPU</v>
          </cell>
          <cell r="B590" t="str">
            <v>ECC</v>
          </cell>
          <cell r="C590">
            <v>1500000</v>
          </cell>
          <cell r="D590">
            <v>1009493</v>
          </cell>
          <cell r="E590" t="str">
            <v>ECM5</v>
          </cell>
          <cell r="F590">
            <v>16700018</v>
          </cell>
          <cell r="G590" t="str">
            <v>CPU</v>
          </cell>
        </row>
        <row r="591">
          <cell r="A591" t="str">
            <v>CPU</v>
          </cell>
          <cell r="B591" t="str">
            <v>ECC</v>
          </cell>
          <cell r="C591">
            <v>1500000</v>
          </cell>
          <cell r="D591">
            <v>1009493</v>
          </cell>
          <cell r="E591" t="str">
            <v>ECM5</v>
          </cell>
          <cell r="F591">
            <v>16700019</v>
          </cell>
          <cell r="G591" t="str">
            <v>CPU</v>
          </cell>
        </row>
        <row r="592">
          <cell r="A592" t="str">
            <v>CPU</v>
          </cell>
          <cell r="B592" t="str">
            <v>ECC</v>
          </cell>
          <cell r="C592">
            <v>1500000</v>
          </cell>
          <cell r="D592">
            <v>1009493</v>
          </cell>
          <cell r="E592" t="str">
            <v>ECM5</v>
          </cell>
          <cell r="F592">
            <v>16700020</v>
          </cell>
          <cell r="G592" t="str">
            <v>CPU</v>
          </cell>
        </row>
        <row r="593">
          <cell r="A593" t="str">
            <v>CPU</v>
          </cell>
          <cell r="B593" t="str">
            <v>ECC</v>
          </cell>
          <cell r="C593">
            <v>1500000</v>
          </cell>
          <cell r="D593">
            <v>1009493</v>
          </cell>
          <cell r="E593" t="str">
            <v>ECM5</v>
          </cell>
          <cell r="F593">
            <v>16700021</v>
          </cell>
          <cell r="G593" t="str">
            <v>CPU</v>
          </cell>
        </row>
        <row r="594">
          <cell r="A594" t="str">
            <v>CPU</v>
          </cell>
          <cell r="B594" t="str">
            <v>ECC</v>
          </cell>
          <cell r="C594">
            <v>1500000</v>
          </cell>
          <cell r="D594">
            <v>1009493</v>
          </cell>
          <cell r="E594" t="str">
            <v>ECM5</v>
          </cell>
          <cell r="F594">
            <v>16700022</v>
          </cell>
          <cell r="G594" t="str">
            <v>CPU</v>
          </cell>
        </row>
        <row r="595">
          <cell r="A595" t="str">
            <v>CPU Compaq Deskpro(DPD)</v>
          </cell>
          <cell r="B595" t="str">
            <v>ECC</v>
          </cell>
          <cell r="C595">
            <v>200000</v>
          </cell>
          <cell r="D595">
            <v>134602</v>
          </cell>
          <cell r="E595" t="str">
            <v>ECM5</v>
          </cell>
          <cell r="F595">
            <v>16700023</v>
          </cell>
          <cell r="G595" t="str">
            <v>CPU Compaq Deskpro(DPD)</v>
          </cell>
        </row>
        <row r="596">
          <cell r="A596" t="str">
            <v>CPU Compaq Deskpro(DPD)</v>
          </cell>
          <cell r="B596" t="str">
            <v>ECC</v>
          </cell>
          <cell r="C596">
            <v>350000</v>
          </cell>
          <cell r="D596">
            <v>235548</v>
          </cell>
          <cell r="E596" t="str">
            <v>ECM5</v>
          </cell>
          <cell r="F596">
            <v>16700024</v>
          </cell>
          <cell r="G596" t="str">
            <v>CPU Compaq Deskpro(DPD)</v>
          </cell>
        </row>
        <row r="597">
          <cell r="A597" t="str">
            <v>CPU Compaq Deskpro(DPD)</v>
          </cell>
          <cell r="B597" t="str">
            <v>ECC</v>
          </cell>
          <cell r="C597">
            <v>150000</v>
          </cell>
          <cell r="D597">
            <v>100952</v>
          </cell>
          <cell r="E597" t="str">
            <v>ECM5</v>
          </cell>
          <cell r="F597">
            <v>16700025</v>
          </cell>
          <cell r="G597" t="str">
            <v>CPU Compaq Deskpro(DPD)</v>
          </cell>
        </row>
        <row r="598">
          <cell r="A598" t="str">
            <v>CPU Hewlet Packard Brio(DPD)</v>
          </cell>
          <cell r="B598" t="str">
            <v>ECC</v>
          </cell>
          <cell r="C598">
            <v>350000</v>
          </cell>
          <cell r="D598">
            <v>235548</v>
          </cell>
          <cell r="E598" t="str">
            <v>ECM5</v>
          </cell>
          <cell r="F598">
            <v>16700026</v>
          </cell>
          <cell r="G598" t="str">
            <v>CPU Hewlet Packard Brio(DPD)</v>
          </cell>
        </row>
        <row r="599">
          <cell r="A599" t="str">
            <v>CPU Hewlet Packard Brio(DPD)</v>
          </cell>
          <cell r="B599" t="str">
            <v>ECC</v>
          </cell>
          <cell r="C599">
            <v>350000</v>
          </cell>
          <cell r="D599">
            <v>235548</v>
          </cell>
          <cell r="E599" t="str">
            <v>ECM5</v>
          </cell>
          <cell r="F599">
            <v>16700027</v>
          </cell>
          <cell r="G599" t="str">
            <v>CPU Hewlet Packard Brio(DPD)</v>
          </cell>
        </row>
        <row r="600">
          <cell r="A600" t="str">
            <v>CPU Hewlet Packard Brio(DPD)</v>
          </cell>
          <cell r="B600" t="str">
            <v>ECC</v>
          </cell>
          <cell r="C600">
            <v>350000</v>
          </cell>
          <cell r="D600">
            <v>235548</v>
          </cell>
          <cell r="E600" t="str">
            <v>ECM5</v>
          </cell>
          <cell r="F600">
            <v>16700028</v>
          </cell>
          <cell r="G600" t="str">
            <v>CPU Hewlet Packard Brio(DPD)</v>
          </cell>
        </row>
        <row r="601">
          <cell r="A601" t="str">
            <v>CPU Hewlet Packard M-500(DPD)</v>
          </cell>
          <cell r="B601" t="str">
            <v>ECC</v>
          </cell>
          <cell r="C601">
            <v>200000</v>
          </cell>
          <cell r="D601">
            <v>134602</v>
          </cell>
          <cell r="E601" t="str">
            <v>ECM5</v>
          </cell>
          <cell r="F601">
            <v>16700029</v>
          </cell>
          <cell r="G601" t="str">
            <v>CPU Hewlet Packard M-500(DPD)</v>
          </cell>
        </row>
        <row r="602">
          <cell r="A602" t="str">
            <v>CPU Hughes Network System</v>
          </cell>
          <cell r="B602" t="str">
            <v>ECC</v>
          </cell>
          <cell r="C602">
            <v>600000</v>
          </cell>
          <cell r="D602">
            <v>403788</v>
          </cell>
          <cell r="E602" t="str">
            <v>ECM5</v>
          </cell>
          <cell r="F602">
            <v>16700030</v>
          </cell>
          <cell r="G602" t="str">
            <v>CPU Hughes Network System</v>
          </cell>
        </row>
        <row r="603">
          <cell r="A603" t="str">
            <v>Impresora Burbuja</v>
          </cell>
          <cell r="B603" t="str">
            <v>ECC</v>
          </cell>
          <cell r="C603">
            <v>100000</v>
          </cell>
          <cell r="D603">
            <v>67307</v>
          </cell>
          <cell r="E603" t="str">
            <v>ECM5</v>
          </cell>
          <cell r="F603">
            <v>16700031</v>
          </cell>
          <cell r="G603" t="str">
            <v>Impresora Burbuja</v>
          </cell>
        </row>
        <row r="604">
          <cell r="A604" t="str">
            <v>Impresora Epson fx-1170(DPD)</v>
          </cell>
          <cell r="B604" t="str">
            <v>ECC</v>
          </cell>
          <cell r="C604">
            <v>150000</v>
          </cell>
          <cell r="D604">
            <v>100952</v>
          </cell>
          <cell r="E604" t="str">
            <v>ECM5</v>
          </cell>
          <cell r="F604">
            <v>16700032</v>
          </cell>
          <cell r="G604" t="str">
            <v>Impresora Epson fx-1170(DPD)</v>
          </cell>
        </row>
        <row r="605">
          <cell r="A605" t="str">
            <v>Impresora Laser</v>
          </cell>
          <cell r="B605" t="str">
            <v>ECC</v>
          </cell>
          <cell r="C605">
            <v>850000</v>
          </cell>
          <cell r="D605">
            <v>572045</v>
          </cell>
          <cell r="E605" t="str">
            <v>ECM5</v>
          </cell>
          <cell r="F605">
            <v>16700033</v>
          </cell>
          <cell r="G605" t="str">
            <v>Impresora Laser</v>
          </cell>
        </row>
        <row r="606">
          <cell r="A606" t="str">
            <v>Impresora Laser</v>
          </cell>
          <cell r="B606" t="str">
            <v>ECC</v>
          </cell>
          <cell r="C606">
            <v>150000</v>
          </cell>
          <cell r="D606">
            <v>100952</v>
          </cell>
          <cell r="E606" t="str">
            <v>ECM5</v>
          </cell>
          <cell r="F606">
            <v>16700034</v>
          </cell>
          <cell r="G606" t="str">
            <v>Impresora Laser</v>
          </cell>
        </row>
        <row r="607">
          <cell r="A607" t="str">
            <v>Impresora Laser 4512</v>
          </cell>
          <cell r="B607" t="str">
            <v>ECC</v>
          </cell>
          <cell r="C607">
            <v>800000</v>
          </cell>
          <cell r="D607">
            <v>538392</v>
          </cell>
          <cell r="E607" t="str">
            <v>ECM5</v>
          </cell>
          <cell r="F607">
            <v>16700035</v>
          </cell>
          <cell r="G607" t="str">
            <v>Impresora Laser 4512</v>
          </cell>
        </row>
        <row r="608">
          <cell r="A608" t="str">
            <v>Impresora Multifuncional</v>
          </cell>
          <cell r="B608" t="str">
            <v>ECC</v>
          </cell>
          <cell r="C608">
            <v>350000</v>
          </cell>
          <cell r="D608">
            <v>235548</v>
          </cell>
          <cell r="E608" t="str">
            <v>ECM5</v>
          </cell>
          <cell r="F608">
            <v>16700036</v>
          </cell>
          <cell r="G608" t="str">
            <v>Impresora Multifuncional</v>
          </cell>
        </row>
        <row r="609">
          <cell r="A609" t="str">
            <v>Impresora Multifuncional</v>
          </cell>
          <cell r="B609" t="str">
            <v>ECC</v>
          </cell>
          <cell r="C609">
            <v>350000</v>
          </cell>
          <cell r="D609">
            <v>235548</v>
          </cell>
          <cell r="E609" t="str">
            <v>ECM5</v>
          </cell>
          <cell r="F609">
            <v>16700037</v>
          </cell>
          <cell r="G609" t="str">
            <v>Impresora Multifuncional</v>
          </cell>
        </row>
        <row r="610">
          <cell r="A610" t="str">
            <v>Impresora Multifuncional</v>
          </cell>
          <cell r="B610" t="str">
            <v>ECC</v>
          </cell>
          <cell r="C610">
            <v>350000</v>
          </cell>
          <cell r="D610">
            <v>235548</v>
          </cell>
          <cell r="E610" t="str">
            <v>ECM5</v>
          </cell>
          <cell r="F610">
            <v>16700038</v>
          </cell>
          <cell r="G610" t="str">
            <v>Impresora Multifuncional</v>
          </cell>
        </row>
        <row r="611">
          <cell r="A611" t="str">
            <v>Impresora-Fotocpiadora Tarjeta de red para  Xerox 4512(DPD)</v>
          </cell>
          <cell r="B611" t="str">
            <v>ECC</v>
          </cell>
          <cell r="C611">
            <v>700000</v>
          </cell>
          <cell r="D611">
            <v>471101</v>
          </cell>
          <cell r="E611" t="str">
            <v>ECM5</v>
          </cell>
          <cell r="F611">
            <v>16700039</v>
          </cell>
          <cell r="G611" t="str">
            <v>Impresora-Fotocpiadora Tarjeta de red para  Xerox 4512(DPD)</v>
          </cell>
        </row>
        <row r="612">
          <cell r="A612" t="str">
            <v>Lector Cheques</v>
          </cell>
          <cell r="B612" t="str">
            <v>ECC</v>
          </cell>
          <cell r="C612">
            <v>30000</v>
          </cell>
          <cell r="D612">
            <v>20185</v>
          </cell>
          <cell r="E612" t="str">
            <v>ECM5</v>
          </cell>
          <cell r="F612">
            <v>16700040</v>
          </cell>
          <cell r="G612" t="str">
            <v>Lector Cheques</v>
          </cell>
        </row>
        <row r="613">
          <cell r="A613" t="str">
            <v>Lector Cheques</v>
          </cell>
          <cell r="B613" t="str">
            <v>ECC</v>
          </cell>
          <cell r="C613">
            <v>30000</v>
          </cell>
          <cell r="D613">
            <v>20185</v>
          </cell>
          <cell r="E613" t="str">
            <v>ECM5</v>
          </cell>
          <cell r="F613">
            <v>16700041</v>
          </cell>
          <cell r="G613" t="str">
            <v>Lector Cheques</v>
          </cell>
        </row>
        <row r="614">
          <cell r="A614" t="str">
            <v>Lector Cheques</v>
          </cell>
          <cell r="B614" t="str">
            <v>ECC</v>
          </cell>
          <cell r="C614">
            <v>30000</v>
          </cell>
          <cell r="D614">
            <v>20185</v>
          </cell>
          <cell r="E614" t="str">
            <v>ECM5</v>
          </cell>
          <cell r="F614">
            <v>16700042</v>
          </cell>
          <cell r="G614" t="str">
            <v>Lector Cheques</v>
          </cell>
        </row>
        <row r="615">
          <cell r="A615" t="str">
            <v>Lector Cheques</v>
          </cell>
          <cell r="B615" t="str">
            <v>ECC</v>
          </cell>
          <cell r="C615">
            <v>30000</v>
          </cell>
          <cell r="D615">
            <v>20185</v>
          </cell>
          <cell r="E615" t="str">
            <v>ECM5</v>
          </cell>
          <cell r="F615">
            <v>16700043</v>
          </cell>
          <cell r="G615" t="str">
            <v>Lector Cheques</v>
          </cell>
        </row>
        <row r="616">
          <cell r="A616" t="str">
            <v>Lector Cheques</v>
          </cell>
          <cell r="B616" t="str">
            <v>ECC</v>
          </cell>
          <cell r="C616">
            <v>30000</v>
          </cell>
          <cell r="D616">
            <v>20185</v>
          </cell>
          <cell r="E616" t="str">
            <v>ECM5</v>
          </cell>
          <cell r="F616">
            <v>16700044</v>
          </cell>
          <cell r="G616" t="str">
            <v>Lector Cheques</v>
          </cell>
        </row>
        <row r="617">
          <cell r="A617" t="str">
            <v>Lector Cheques</v>
          </cell>
          <cell r="B617" t="str">
            <v>ECC</v>
          </cell>
          <cell r="C617">
            <v>30000</v>
          </cell>
          <cell r="D617">
            <v>20185</v>
          </cell>
          <cell r="E617" t="str">
            <v>ECM5</v>
          </cell>
          <cell r="F617">
            <v>16700045</v>
          </cell>
          <cell r="G617" t="str">
            <v>Lector Cheques</v>
          </cell>
        </row>
        <row r="618">
          <cell r="A618" t="str">
            <v>Lector Cheques</v>
          </cell>
          <cell r="B618" t="str">
            <v>ECC</v>
          </cell>
          <cell r="C618">
            <v>30000</v>
          </cell>
          <cell r="D618">
            <v>20185</v>
          </cell>
          <cell r="E618" t="str">
            <v>ECM5</v>
          </cell>
          <cell r="F618">
            <v>16700046</v>
          </cell>
          <cell r="G618" t="str">
            <v>Lector Cheques</v>
          </cell>
        </row>
        <row r="619">
          <cell r="A619" t="str">
            <v>Lector Cheques</v>
          </cell>
          <cell r="B619" t="str">
            <v>ECC</v>
          </cell>
          <cell r="C619">
            <v>30000</v>
          </cell>
          <cell r="D619">
            <v>20185</v>
          </cell>
          <cell r="E619" t="str">
            <v>ECM5</v>
          </cell>
          <cell r="F619">
            <v>16700047</v>
          </cell>
          <cell r="G619" t="str">
            <v>Lector Cheques</v>
          </cell>
        </row>
        <row r="620">
          <cell r="A620" t="str">
            <v>Lector Cheques</v>
          </cell>
          <cell r="B620" t="str">
            <v>ECC</v>
          </cell>
          <cell r="C620">
            <v>30000</v>
          </cell>
          <cell r="D620">
            <v>20185</v>
          </cell>
          <cell r="E620" t="str">
            <v>ECM5</v>
          </cell>
          <cell r="F620">
            <v>16700048</v>
          </cell>
          <cell r="G620" t="str">
            <v>Lector Cheques</v>
          </cell>
        </row>
        <row r="621">
          <cell r="A621" t="str">
            <v>Lector Cheques</v>
          </cell>
          <cell r="B621" t="str">
            <v>ECC</v>
          </cell>
          <cell r="C621">
            <v>30000</v>
          </cell>
          <cell r="D621">
            <v>20185</v>
          </cell>
          <cell r="E621" t="str">
            <v>ECM5</v>
          </cell>
          <cell r="F621">
            <v>16700049</v>
          </cell>
          <cell r="G621" t="str">
            <v>Lector Cheques</v>
          </cell>
        </row>
        <row r="622">
          <cell r="A622" t="str">
            <v>Lector Cheques</v>
          </cell>
          <cell r="B622" t="str">
            <v>ECC</v>
          </cell>
          <cell r="C622">
            <v>30000</v>
          </cell>
          <cell r="D622">
            <v>20185</v>
          </cell>
          <cell r="E622" t="str">
            <v>ECM5</v>
          </cell>
          <cell r="F622">
            <v>16700050</v>
          </cell>
          <cell r="G622" t="str">
            <v>Lector Cheques</v>
          </cell>
        </row>
        <row r="623">
          <cell r="A623" t="str">
            <v>Lector Cheques</v>
          </cell>
          <cell r="B623" t="str">
            <v>ECC</v>
          </cell>
          <cell r="C623">
            <v>30000</v>
          </cell>
          <cell r="D623">
            <v>20185</v>
          </cell>
          <cell r="E623" t="str">
            <v>ECM5</v>
          </cell>
          <cell r="F623">
            <v>16700051</v>
          </cell>
          <cell r="G623" t="str">
            <v>Lector Cheques</v>
          </cell>
        </row>
        <row r="624">
          <cell r="A624" t="str">
            <v>Lector Cheques</v>
          </cell>
          <cell r="B624" t="str">
            <v>ECC</v>
          </cell>
          <cell r="C624">
            <v>30000</v>
          </cell>
          <cell r="D624">
            <v>20185</v>
          </cell>
          <cell r="E624" t="str">
            <v>ECM5</v>
          </cell>
          <cell r="F624">
            <v>16700052</v>
          </cell>
          <cell r="G624" t="str">
            <v>Lector Cheques</v>
          </cell>
        </row>
        <row r="625">
          <cell r="A625" t="str">
            <v>Lector Barras</v>
          </cell>
          <cell r="B625" t="str">
            <v>ECC</v>
          </cell>
          <cell r="C625">
            <v>30000</v>
          </cell>
          <cell r="D625">
            <v>20185</v>
          </cell>
          <cell r="E625" t="str">
            <v>ECM5</v>
          </cell>
          <cell r="F625">
            <v>16700053</v>
          </cell>
          <cell r="G625" t="str">
            <v>Lector Barras</v>
          </cell>
        </row>
        <row r="626">
          <cell r="A626" t="str">
            <v>Lector Barras</v>
          </cell>
          <cell r="B626" t="str">
            <v>ECC</v>
          </cell>
          <cell r="C626">
            <v>30000</v>
          </cell>
          <cell r="D626">
            <v>20185</v>
          </cell>
          <cell r="E626" t="str">
            <v>ECM5</v>
          </cell>
          <cell r="F626">
            <v>16700054</v>
          </cell>
          <cell r="G626" t="str">
            <v>Lector Barras</v>
          </cell>
        </row>
        <row r="627">
          <cell r="A627" t="str">
            <v>Lector Barras</v>
          </cell>
          <cell r="B627" t="str">
            <v>ECC</v>
          </cell>
          <cell r="C627">
            <v>30000</v>
          </cell>
          <cell r="D627">
            <v>20185</v>
          </cell>
          <cell r="E627" t="str">
            <v>ECM5</v>
          </cell>
          <cell r="F627">
            <v>16700055</v>
          </cell>
          <cell r="G627" t="str">
            <v>Lector Barras</v>
          </cell>
        </row>
        <row r="628">
          <cell r="A628" t="str">
            <v>Lector Barras</v>
          </cell>
          <cell r="B628" t="str">
            <v>ECC</v>
          </cell>
          <cell r="C628">
            <v>30000</v>
          </cell>
          <cell r="D628">
            <v>20185</v>
          </cell>
          <cell r="E628" t="str">
            <v>ECM5</v>
          </cell>
          <cell r="F628">
            <v>16700056</v>
          </cell>
          <cell r="G628" t="str">
            <v>Lector Barras</v>
          </cell>
        </row>
        <row r="629">
          <cell r="A629" t="str">
            <v>Lector Barras</v>
          </cell>
          <cell r="B629" t="str">
            <v>ECC</v>
          </cell>
          <cell r="C629">
            <v>30000</v>
          </cell>
          <cell r="D629">
            <v>20185</v>
          </cell>
          <cell r="E629" t="str">
            <v>ECM5</v>
          </cell>
          <cell r="F629">
            <v>16700057</v>
          </cell>
          <cell r="G629" t="str">
            <v>Lector Barras</v>
          </cell>
        </row>
        <row r="630">
          <cell r="A630" t="str">
            <v>Microfilmadora Desktop 3(DPD)</v>
          </cell>
          <cell r="B630" t="str">
            <v>ECC</v>
          </cell>
          <cell r="C630">
            <v>1500000</v>
          </cell>
          <cell r="D630">
            <v>1009493</v>
          </cell>
          <cell r="E630" t="str">
            <v>ECM5</v>
          </cell>
          <cell r="F630">
            <v>16700058</v>
          </cell>
          <cell r="G630" t="str">
            <v>Microfilmadora Desktop 3(DPD)</v>
          </cell>
        </row>
        <row r="631">
          <cell r="A631" t="str">
            <v>Modem</v>
          </cell>
          <cell r="B631" t="str">
            <v>ECC</v>
          </cell>
          <cell r="C631">
            <v>100000</v>
          </cell>
          <cell r="D631">
            <v>67307</v>
          </cell>
          <cell r="E631" t="str">
            <v>ECM5</v>
          </cell>
          <cell r="F631">
            <v>16700059</v>
          </cell>
          <cell r="G631" t="str">
            <v>Modem</v>
          </cell>
        </row>
        <row r="632">
          <cell r="A632" t="str">
            <v>Monitor</v>
          </cell>
          <cell r="B632" t="str">
            <v>ECC</v>
          </cell>
          <cell r="C632">
            <v>150000</v>
          </cell>
          <cell r="D632">
            <v>100952</v>
          </cell>
          <cell r="E632" t="str">
            <v>ECM5</v>
          </cell>
          <cell r="F632">
            <v>16700060</v>
          </cell>
          <cell r="G632" t="str">
            <v>Monitor</v>
          </cell>
        </row>
        <row r="633">
          <cell r="A633" t="str">
            <v>Monitor</v>
          </cell>
          <cell r="B633" t="str">
            <v>ECC</v>
          </cell>
          <cell r="C633">
            <v>150000</v>
          </cell>
          <cell r="D633">
            <v>100952</v>
          </cell>
          <cell r="E633" t="str">
            <v>ECM5</v>
          </cell>
          <cell r="F633">
            <v>16700061</v>
          </cell>
          <cell r="G633" t="str">
            <v>Monitor</v>
          </cell>
        </row>
        <row r="634">
          <cell r="A634" t="str">
            <v>Monitor</v>
          </cell>
          <cell r="B634" t="str">
            <v>ECC</v>
          </cell>
          <cell r="C634">
            <v>150000</v>
          </cell>
          <cell r="D634">
            <v>100952</v>
          </cell>
          <cell r="E634" t="str">
            <v>ECM5</v>
          </cell>
          <cell r="F634">
            <v>16700062</v>
          </cell>
          <cell r="G634" t="str">
            <v>Monitor</v>
          </cell>
        </row>
        <row r="635">
          <cell r="A635" t="str">
            <v>Monitor</v>
          </cell>
          <cell r="B635" t="str">
            <v>ECC</v>
          </cell>
          <cell r="C635">
            <v>150000</v>
          </cell>
          <cell r="D635">
            <v>100952</v>
          </cell>
          <cell r="E635" t="str">
            <v>ECM5</v>
          </cell>
          <cell r="F635">
            <v>16700063</v>
          </cell>
          <cell r="G635" t="str">
            <v>Monitor</v>
          </cell>
        </row>
        <row r="636">
          <cell r="A636" t="str">
            <v>Monitor</v>
          </cell>
          <cell r="B636" t="str">
            <v>ECC</v>
          </cell>
          <cell r="C636">
            <v>150000</v>
          </cell>
          <cell r="D636">
            <v>100952</v>
          </cell>
          <cell r="E636" t="str">
            <v>ECM5</v>
          </cell>
          <cell r="F636">
            <v>16700064</v>
          </cell>
          <cell r="G636" t="str">
            <v>Monitor</v>
          </cell>
        </row>
        <row r="637">
          <cell r="A637" t="str">
            <v>Monitor</v>
          </cell>
          <cell r="B637" t="str">
            <v>ECC</v>
          </cell>
          <cell r="C637">
            <v>200000</v>
          </cell>
          <cell r="D637">
            <v>134602</v>
          </cell>
          <cell r="E637" t="str">
            <v>ECM5</v>
          </cell>
          <cell r="F637">
            <v>16700065</v>
          </cell>
          <cell r="G637" t="str">
            <v>Monitor</v>
          </cell>
        </row>
        <row r="638">
          <cell r="A638" t="str">
            <v>Monitor</v>
          </cell>
          <cell r="B638" t="str">
            <v>ECC</v>
          </cell>
          <cell r="C638">
            <v>200000</v>
          </cell>
          <cell r="D638">
            <v>134602</v>
          </cell>
          <cell r="E638" t="str">
            <v>ECM5</v>
          </cell>
          <cell r="F638">
            <v>16700066</v>
          </cell>
          <cell r="G638" t="str">
            <v>Monitor</v>
          </cell>
        </row>
        <row r="639">
          <cell r="A639" t="str">
            <v>Monitor</v>
          </cell>
          <cell r="B639" t="str">
            <v>ECC</v>
          </cell>
          <cell r="C639">
            <v>200000</v>
          </cell>
          <cell r="D639">
            <v>134602</v>
          </cell>
          <cell r="E639" t="str">
            <v>ECM5</v>
          </cell>
          <cell r="F639">
            <v>16700067</v>
          </cell>
          <cell r="G639" t="str">
            <v>Monitor</v>
          </cell>
        </row>
        <row r="640">
          <cell r="A640" t="str">
            <v>Monitor</v>
          </cell>
          <cell r="B640" t="str">
            <v>ECC</v>
          </cell>
          <cell r="C640">
            <v>200000</v>
          </cell>
          <cell r="D640">
            <v>134602</v>
          </cell>
          <cell r="E640" t="str">
            <v>ECM5</v>
          </cell>
          <cell r="F640">
            <v>16700068</v>
          </cell>
          <cell r="G640" t="str">
            <v>Monitor</v>
          </cell>
        </row>
        <row r="641">
          <cell r="A641" t="str">
            <v>Monitor</v>
          </cell>
          <cell r="B641" t="str">
            <v>ECC</v>
          </cell>
          <cell r="C641">
            <v>200000</v>
          </cell>
          <cell r="D641">
            <v>134602</v>
          </cell>
          <cell r="E641" t="str">
            <v>ECM5</v>
          </cell>
          <cell r="F641">
            <v>16700069</v>
          </cell>
          <cell r="G641" t="str">
            <v>Monitor</v>
          </cell>
        </row>
        <row r="642">
          <cell r="A642" t="str">
            <v>Monitor</v>
          </cell>
          <cell r="B642" t="str">
            <v>ECC</v>
          </cell>
          <cell r="C642">
            <v>200000</v>
          </cell>
          <cell r="D642">
            <v>134602</v>
          </cell>
          <cell r="E642" t="str">
            <v>ECM5</v>
          </cell>
          <cell r="F642">
            <v>16700070</v>
          </cell>
          <cell r="G642" t="str">
            <v>Monitor</v>
          </cell>
        </row>
        <row r="643">
          <cell r="A643" t="str">
            <v>Monitor</v>
          </cell>
          <cell r="B643" t="str">
            <v>ECC</v>
          </cell>
          <cell r="C643">
            <v>200000</v>
          </cell>
          <cell r="D643">
            <v>134602</v>
          </cell>
          <cell r="E643" t="str">
            <v>ECM5</v>
          </cell>
          <cell r="F643">
            <v>16700071</v>
          </cell>
          <cell r="G643" t="str">
            <v>Monitor</v>
          </cell>
        </row>
        <row r="644">
          <cell r="A644" t="str">
            <v>Monitor</v>
          </cell>
          <cell r="B644" t="str">
            <v>ECC</v>
          </cell>
          <cell r="C644">
            <v>200000</v>
          </cell>
          <cell r="D644">
            <v>134602</v>
          </cell>
          <cell r="E644" t="str">
            <v>ECM5</v>
          </cell>
          <cell r="F644">
            <v>16700072</v>
          </cell>
          <cell r="G644" t="str">
            <v>Monitor</v>
          </cell>
        </row>
        <row r="645">
          <cell r="A645" t="str">
            <v>Monitor Compaq 140(DPD)</v>
          </cell>
          <cell r="B645" t="str">
            <v>ECC</v>
          </cell>
          <cell r="C645">
            <v>150000</v>
          </cell>
          <cell r="D645">
            <v>100952</v>
          </cell>
          <cell r="E645" t="str">
            <v>ECM5</v>
          </cell>
          <cell r="F645">
            <v>16700073</v>
          </cell>
          <cell r="G645" t="str">
            <v>Monitor Compaq 140(DPD)</v>
          </cell>
        </row>
        <row r="646">
          <cell r="A646" t="str">
            <v>Monitor Compaq 140(DPD)</v>
          </cell>
          <cell r="B646" t="str">
            <v>ECC</v>
          </cell>
          <cell r="C646">
            <v>150000</v>
          </cell>
          <cell r="D646">
            <v>100952</v>
          </cell>
          <cell r="E646" t="str">
            <v>ECM5</v>
          </cell>
          <cell r="F646">
            <v>16700074</v>
          </cell>
          <cell r="G646" t="str">
            <v>Monitor Compaq 140(DPD)</v>
          </cell>
        </row>
        <row r="647">
          <cell r="A647" t="str">
            <v>Monitor Compaq V-50(DPD)</v>
          </cell>
          <cell r="B647" t="str">
            <v>ECC</v>
          </cell>
          <cell r="C647">
            <v>150000</v>
          </cell>
          <cell r="D647">
            <v>100952</v>
          </cell>
          <cell r="E647" t="str">
            <v>ECM5</v>
          </cell>
          <cell r="F647">
            <v>16700075</v>
          </cell>
          <cell r="G647" t="str">
            <v>Monitor Compaq V-50(DPD)</v>
          </cell>
        </row>
        <row r="648">
          <cell r="A648" t="str">
            <v>Monitor Hewlet Packard m-500(DPD)</v>
          </cell>
          <cell r="B648" t="str">
            <v>ECC</v>
          </cell>
          <cell r="C648">
            <v>150000</v>
          </cell>
          <cell r="D648">
            <v>100952</v>
          </cell>
          <cell r="E648" t="str">
            <v>ECM5</v>
          </cell>
          <cell r="F648">
            <v>16700076</v>
          </cell>
          <cell r="G648" t="str">
            <v>Monitor Hewlet Packard m-500(DPD)</v>
          </cell>
        </row>
        <row r="649">
          <cell r="A649" t="str">
            <v>Monitor Hewlet Packard m-500(DPD)</v>
          </cell>
          <cell r="B649" t="str">
            <v>ECC</v>
          </cell>
          <cell r="C649">
            <v>150000</v>
          </cell>
          <cell r="D649">
            <v>100952</v>
          </cell>
          <cell r="E649" t="str">
            <v>ECM5</v>
          </cell>
          <cell r="F649">
            <v>16700077</v>
          </cell>
          <cell r="G649" t="str">
            <v>Monitor Hewlet Packard m-500(DPD)</v>
          </cell>
        </row>
        <row r="650">
          <cell r="A650" t="str">
            <v>Monitor Hewlet Packard m-500(DPD)</v>
          </cell>
          <cell r="B650" t="str">
            <v>ECC</v>
          </cell>
          <cell r="C650">
            <v>150000</v>
          </cell>
          <cell r="D650">
            <v>100952</v>
          </cell>
          <cell r="E650" t="str">
            <v>ECM5</v>
          </cell>
          <cell r="F650">
            <v>16700078</v>
          </cell>
          <cell r="G650" t="str">
            <v>Monitor Hewlet Packard m-500(DPD)</v>
          </cell>
        </row>
        <row r="651">
          <cell r="A651" t="str">
            <v>Monitor Hewlet Packard m-500(DPD)</v>
          </cell>
          <cell r="B651" t="str">
            <v>ECC</v>
          </cell>
          <cell r="C651">
            <v>15000</v>
          </cell>
          <cell r="D651">
            <v>10095</v>
          </cell>
          <cell r="E651" t="str">
            <v>ECM5</v>
          </cell>
          <cell r="F651">
            <v>16700079</v>
          </cell>
          <cell r="G651" t="str">
            <v>Monitor Hewlet Packard m-500(DPD)</v>
          </cell>
        </row>
        <row r="652">
          <cell r="A652" t="str">
            <v>Monitor IBM G-42(DPD)</v>
          </cell>
          <cell r="B652" t="str">
            <v>ECC</v>
          </cell>
          <cell r="C652">
            <v>150000</v>
          </cell>
          <cell r="D652">
            <v>100952</v>
          </cell>
          <cell r="E652" t="str">
            <v>ECM5</v>
          </cell>
          <cell r="F652">
            <v>16700080</v>
          </cell>
          <cell r="G652" t="str">
            <v>Monitor IBM G-42(DPD)</v>
          </cell>
        </row>
        <row r="653">
          <cell r="A653" t="str">
            <v>Pind-Pad</v>
          </cell>
          <cell r="B653" t="str">
            <v>ECC</v>
          </cell>
          <cell r="C653">
            <v>30000</v>
          </cell>
          <cell r="D653">
            <v>20185</v>
          </cell>
          <cell r="E653" t="str">
            <v>ECM5</v>
          </cell>
          <cell r="F653">
            <v>16700081</v>
          </cell>
          <cell r="G653" t="str">
            <v>Pind-Pad</v>
          </cell>
        </row>
        <row r="654">
          <cell r="A654" t="str">
            <v>Pind-Pad</v>
          </cell>
          <cell r="B654" t="str">
            <v>ECC</v>
          </cell>
          <cell r="C654">
            <v>30000</v>
          </cell>
          <cell r="D654">
            <v>20185</v>
          </cell>
          <cell r="E654" t="str">
            <v>ECM5</v>
          </cell>
          <cell r="F654">
            <v>16700082</v>
          </cell>
          <cell r="G654" t="str">
            <v>Pind-Pad</v>
          </cell>
        </row>
        <row r="655">
          <cell r="A655" t="str">
            <v>Pind-Pad</v>
          </cell>
          <cell r="B655" t="str">
            <v>ECC</v>
          </cell>
          <cell r="C655">
            <v>30000</v>
          </cell>
          <cell r="D655">
            <v>20185</v>
          </cell>
          <cell r="E655" t="str">
            <v>ECM5</v>
          </cell>
          <cell r="F655">
            <v>16700083</v>
          </cell>
          <cell r="G655" t="str">
            <v>Pind-Pad</v>
          </cell>
        </row>
        <row r="656">
          <cell r="A656" t="str">
            <v>Pind-Pad</v>
          </cell>
          <cell r="B656" t="str">
            <v>ECC</v>
          </cell>
          <cell r="C656">
            <v>30000</v>
          </cell>
          <cell r="D656">
            <v>20185</v>
          </cell>
          <cell r="E656" t="str">
            <v>ECM5</v>
          </cell>
          <cell r="F656">
            <v>16700084</v>
          </cell>
          <cell r="G656" t="str">
            <v>Pind-Pad</v>
          </cell>
        </row>
        <row r="657">
          <cell r="A657" t="str">
            <v>Pind-Pad</v>
          </cell>
          <cell r="B657" t="str">
            <v>ECC</v>
          </cell>
          <cell r="C657">
            <v>30000</v>
          </cell>
          <cell r="D657">
            <v>20185</v>
          </cell>
          <cell r="E657" t="str">
            <v>ECM5</v>
          </cell>
          <cell r="F657">
            <v>16700085</v>
          </cell>
          <cell r="G657" t="str">
            <v>Pind-Pad</v>
          </cell>
        </row>
        <row r="658">
          <cell r="A658" t="str">
            <v>Pind-Pad</v>
          </cell>
          <cell r="B658" t="str">
            <v>ECC</v>
          </cell>
          <cell r="C658">
            <v>30000</v>
          </cell>
          <cell r="D658">
            <v>20185</v>
          </cell>
          <cell r="E658" t="str">
            <v>ECM5</v>
          </cell>
          <cell r="F658">
            <v>16700086</v>
          </cell>
          <cell r="G658" t="str">
            <v>Pind-Pad</v>
          </cell>
        </row>
        <row r="659">
          <cell r="A659" t="str">
            <v>Servidor</v>
          </cell>
          <cell r="B659" t="str">
            <v>ECC</v>
          </cell>
          <cell r="C659">
            <v>1000000</v>
          </cell>
          <cell r="D659">
            <v>673002</v>
          </cell>
          <cell r="E659" t="str">
            <v>ECM5</v>
          </cell>
          <cell r="F659">
            <v>16700087</v>
          </cell>
          <cell r="G659" t="str">
            <v>Servidor</v>
          </cell>
        </row>
        <row r="660">
          <cell r="A660" t="str">
            <v>Servidor IBM Netfinity-5000 (DPD)</v>
          </cell>
          <cell r="B660" t="str">
            <v>ECC</v>
          </cell>
          <cell r="C660">
            <v>2000000</v>
          </cell>
          <cell r="D660">
            <v>1345987</v>
          </cell>
          <cell r="E660" t="str">
            <v>ECM5</v>
          </cell>
          <cell r="F660">
            <v>16700088</v>
          </cell>
          <cell r="G660" t="str">
            <v>Servidor IBM Netfinity-5000 (DPD)</v>
          </cell>
        </row>
        <row r="661">
          <cell r="A661" t="str">
            <v>UPS</v>
          </cell>
          <cell r="B661" t="str">
            <v>ECC</v>
          </cell>
          <cell r="C661">
            <v>1000000</v>
          </cell>
          <cell r="D661">
            <v>673002</v>
          </cell>
          <cell r="E661" t="str">
            <v>ECM5</v>
          </cell>
          <cell r="F661">
            <v>16700089</v>
          </cell>
          <cell r="G661" t="str">
            <v>UPS</v>
          </cell>
        </row>
        <row r="662">
          <cell r="A662" t="str">
            <v>UPS</v>
          </cell>
          <cell r="B662" t="str">
            <v>ECC</v>
          </cell>
          <cell r="C662">
            <v>1000000</v>
          </cell>
          <cell r="D662">
            <v>673002</v>
          </cell>
          <cell r="E662" t="str">
            <v>ECM5</v>
          </cell>
          <cell r="F662">
            <v>16700090</v>
          </cell>
          <cell r="G662" t="str">
            <v>UPS</v>
          </cell>
        </row>
        <row r="663">
          <cell r="A663" t="str">
            <v>UPS</v>
          </cell>
          <cell r="B663" t="str">
            <v>ECC</v>
          </cell>
          <cell r="C663">
            <v>1000000</v>
          </cell>
          <cell r="D663">
            <v>673002</v>
          </cell>
          <cell r="E663" t="str">
            <v>ECM5</v>
          </cell>
          <cell r="F663">
            <v>16700091</v>
          </cell>
          <cell r="G663" t="str">
            <v>UPS</v>
          </cell>
        </row>
        <row r="664">
          <cell r="A664" t="str">
            <v>UPS</v>
          </cell>
          <cell r="B664" t="str">
            <v>ECC</v>
          </cell>
          <cell r="C664">
            <v>1000000</v>
          </cell>
          <cell r="D664">
            <v>673002</v>
          </cell>
          <cell r="E664" t="str">
            <v>ECM5</v>
          </cell>
          <cell r="F664">
            <v>16700092</v>
          </cell>
          <cell r="G664" t="str">
            <v>UPS</v>
          </cell>
        </row>
        <row r="665">
          <cell r="A665" t="str">
            <v>UPS</v>
          </cell>
          <cell r="B665" t="str">
            <v>ECC</v>
          </cell>
          <cell r="C665">
            <v>1000000</v>
          </cell>
          <cell r="D665">
            <v>673002</v>
          </cell>
          <cell r="E665" t="str">
            <v>ECM5</v>
          </cell>
          <cell r="F665">
            <v>16700093</v>
          </cell>
          <cell r="G665" t="str">
            <v>UPS</v>
          </cell>
        </row>
        <row r="666">
          <cell r="A666" t="str">
            <v>UPS MGE UPS Systeem</v>
          </cell>
          <cell r="B666" t="str">
            <v>ECC</v>
          </cell>
          <cell r="C666">
            <v>800000</v>
          </cell>
          <cell r="D666">
            <v>538392</v>
          </cell>
          <cell r="E666" t="str">
            <v>ECM5</v>
          </cell>
          <cell r="F666">
            <v>16700094</v>
          </cell>
          <cell r="G666" t="str">
            <v>UPS MGE UPS Systeem</v>
          </cell>
        </row>
        <row r="667">
          <cell r="A667" t="str">
            <v>HUB</v>
          </cell>
          <cell r="B667" t="str">
            <v>ECC</v>
          </cell>
          <cell r="C667">
            <v>300000</v>
          </cell>
          <cell r="D667">
            <v>201899</v>
          </cell>
          <cell r="E667" t="str">
            <v>ECM5</v>
          </cell>
          <cell r="F667">
            <v>16700095</v>
          </cell>
          <cell r="G667" t="str">
            <v>HUB</v>
          </cell>
        </row>
        <row r="668">
          <cell r="A668" t="str">
            <v>HUB</v>
          </cell>
          <cell r="B668" t="str">
            <v>ECC</v>
          </cell>
          <cell r="C668">
            <v>300000</v>
          </cell>
          <cell r="D668">
            <v>201899</v>
          </cell>
          <cell r="E668" t="str">
            <v>ECM5</v>
          </cell>
          <cell r="F668">
            <v>16700096</v>
          </cell>
          <cell r="G668" t="str">
            <v>HUB</v>
          </cell>
        </row>
        <row r="669">
          <cell r="A669" t="str">
            <v>Ipaq Pocket PC</v>
          </cell>
          <cell r="B669" t="str">
            <v>ECC</v>
          </cell>
          <cell r="C669">
            <v>1181612</v>
          </cell>
          <cell r="D669">
            <v>732091</v>
          </cell>
          <cell r="E669" t="str">
            <v>ECM5</v>
          </cell>
          <cell r="F669">
            <v>16700097</v>
          </cell>
          <cell r="G669" t="str">
            <v>Ipaq Pocket PC</v>
          </cell>
        </row>
        <row r="670">
          <cell r="A670" t="str">
            <v>Memoria de 64MB para Toshiba Satelite 2540 CDS</v>
          </cell>
          <cell r="B670" t="str">
            <v>ECC</v>
          </cell>
          <cell r="C670">
            <v>136836</v>
          </cell>
          <cell r="D670">
            <v>84781</v>
          </cell>
          <cell r="E670" t="str">
            <v>ECM5</v>
          </cell>
          <cell r="F670">
            <v>16700098</v>
          </cell>
          <cell r="G670" t="str">
            <v>Memoria de 64MB para Toshiba Satelite 2540 CDS</v>
          </cell>
        </row>
        <row r="671">
          <cell r="A671" t="str">
            <v>UPS Tripplite Smart DataCenter 5000 VA (S/N: 00147-50001,00149-50077)</v>
          </cell>
          <cell r="B671" t="str">
            <v>ECC</v>
          </cell>
          <cell r="C671">
            <v>12078723</v>
          </cell>
          <cell r="D671">
            <v>7076583</v>
          </cell>
          <cell r="E671" t="str">
            <v>ECM5</v>
          </cell>
          <cell r="F671">
            <v>16700099</v>
          </cell>
          <cell r="G671" t="str">
            <v>UPS Tripplite Smart DataCenter 5000 VA (S/N: 00147-50001,00149-50077)</v>
          </cell>
        </row>
        <row r="672">
          <cell r="A672" t="str">
            <v>UPS Tripplite Smart DataCenter 5000 VA (S/N: 00147-50001,00149-50077)</v>
          </cell>
          <cell r="B672" t="str">
            <v>ECC</v>
          </cell>
          <cell r="C672">
            <v>12078723</v>
          </cell>
          <cell r="D672">
            <v>7076583</v>
          </cell>
          <cell r="E672" t="str">
            <v>ECM5</v>
          </cell>
          <cell r="F672">
            <v>16700100</v>
          </cell>
          <cell r="G672" t="str">
            <v>UPS Tripplite Smart DataCenter 5000 VA (S/N: 00147-50001,00149-50077)</v>
          </cell>
        </row>
        <row r="673">
          <cell r="A673" t="str">
            <v>Disco duro compaq 4.3GB hot pluggable proliant 1600</v>
          </cell>
          <cell r="B673" t="str">
            <v>ECC</v>
          </cell>
          <cell r="C673">
            <v>497115</v>
          </cell>
          <cell r="D673">
            <v>282244</v>
          </cell>
          <cell r="E673" t="str">
            <v>ECM5</v>
          </cell>
          <cell r="F673">
            <v>16700101</v>
          </cell>
          <cell r="G673" t="str">
            <v>Disco duro compaq 4.3GB hot pluggable proliant 1600</v>
          </cell>
        </row>
        <row r="674">
          <cell r="A674" t="str">
            <v>DIMM memoria 256MB proliant 1600</v>
          </cell>
          <cell r="B674" t="str">
            <v>ECC</v>
          </cell>
          <cell r="C674">
            <v>1077082</v>
          </cell>
          <cell r="D674">
            <v>611554</v>
          </cell>
          <cell r="E674" t="str">
            <v>ECM5</v>
          </cell>
          <cell r="F674">
            <v>16700102</v>
          </cell>
          <cell r="G674" t="str">
            <v>DIMM memoria 256MB proliant 1600</v>
          </cell>
          <cell r="H674">
            <v>1</v>
          </cell>
        </row>
        <row r="675">
          <cell r="A675" t="str">
            <v>Impresora Epson FX  1180 Plus(S/N: ozuy033012)</v>
          </cell>
          <cell r="B675" t="str">
            <v>ECC</v>
          </cell>
          <cell r="C675">
            <v>1767244</v>
          </cell>
          <cell r="D675">
            <v>1015813</v>
          </cell>
          <cell r="E675" t="str">
            <v>ECM5</v>
          </cell>
          <cell r="F675">
            <v>16700103</v>
          </cell>
          <cell r="G675" t="str">
            <v>Impresora Epson FX  1180 Plus(S/N: ozuy033012)</v>
          </cell>
        </row>
        <row r="676">
          <cell r="A676" t="str">
            <v>Teléfono celular  Samsung Azul</v>
          </cell>
          <cell r="B676" t="str">
            <v>ECC</v>
          </cell>
          <cell r="C676">
            <v>226200</v>
          </cell>
          <cell r="D676">
            <v>87460</v>
          </cell>
          <cell r="E676" t="str">
            <v>EDC5</v>
          </cell>
          <cell r="F676">
            <v>16700104</v>
          </cell>
          <cell r="G676" t="str">
            <v>Teléfono celular  Samsung Azul</v>
          </cell>
        </row>
        <row r="677">
          <cell r="A677" t="str">
            <v>Tel celular Nokia1220</v>
          </cell>
          <cell r="B677" t="str">
            <v>ECC</v>
          </cell>
          <cell r="C677">
            <v>89000</v>
          </cell>
          <cell r="D677">
            <v>34410</v>
          </cell>
          <cell r="E677" t="str">
            <v>EDC5</v>
          </cell>
          <cell r="F677">
            <v>16700105</v>
          </cell>
          <cell r="G677" t="str">
            <v>Tel celular Nokia1220</v>
          </cell>
        </row>
        <row r="678">
          <cell r="A678" t="str">
            <v>Telefonos celulares</v>
          </cell>
          <cell r="B678" t="str">
            <v>ECC</v>
          </cell>
          <cell r="C678">
            <v>87000</v>
          </cell>
          <cell r="D678">
            <v>33635</v>
          </cell>
          <cell r="E678" t="str">
            <v>EDC5</v>
          </cell>
          <cell r="F678">
            <v>16700106</v>
          </cell>
          <cell r="G678" t="str">
            <v>Telefonos celulares</v>
          </cell>
        </row>
        <row r="679">
          <cell r="A679" t="str">
            <v>Telefonos celulares</v>
          </cell>
          <cell r="B679" t="str">
            <v>ECC</v>
          </cell>
          <cell r="C679">
            <v>87000</v>
          </cell>
          <cell r="D679">
            <v>33635</v>
          </cell>
          <cell r="E679" t="str">
            <v>EDC5</v>
          </cell>
          <cell r="F679">
            <v>16700107</v>
          </cell>
          <cell r="G679" t="str">
            <v>Telefonos celulares</v>
          </cell>
        </row>
        <row r="680">
          <cell r="A680" t="str">
            <v>Telefonos celulares</v>
          </cell>
          <cell r="B680" t="str">
            <v>ECC</v>
          </cell>
          <cell r="C680">
            <v>87000</v>
          </cell>
          <cell r="D680">
            <v>33635</v>
          </cell>
          <cell r="E680" t="str">
            <v>EDC5</v>
          </cell>
          <cell r="F680">
            <v>16700108</v>
          </cell>
          <cell r="G680" t="str">
            <v>Telefonos celulares</v>
          </cell>
        </row>
        <row r="681">
          <cell r="A681" t="str">
            <v>Telefonos celulares</v>
          </cell>
          <cell r="B681" t="str">
            <v>ECC</v>
          </cell>
          <cell r="C681">
            <v>87000</v>
          </cell>
          <cell r="D681">
            <v>-180887</v>
          </cell>
          <cell r="E681" t="str">
            <v>EDC5</v>
          </cell>
          <cell r="F681">
            <v>16700109</v>
          </cell>
          <cell r="G681" t="str">
            <v>Telefonos celulares</v>
          </cell>
        </row>
        <row r="682">
          <cell r="A682" t="str">
            <v>Telefonos celulares</v>
          </cell>
          <cell r="B682" t="str">
            <v>ECC</v>
          </cell>
          <cell r="C682">
            <v>87000</v>
          </cell>
          <cell r="D682">
            <v>33635</v>
          </cell>
          <cell r="E682" t="str">
            <v>EDC5</v>
          </cell>
          <cell r="F682">
            <v>16700110</v>
          </cell>
          <cell r="G682" t="str">
            <v>Telefonos celulares</v>
          </cell>
        </row>
        <row r="683">
          <cell r="A683" t="str">
            <v>Telefonos celulares</v>
          </cell>
          <cell r="B683" t="str">
            <v>ECC</v>
          </cell>
          <cell r="C683">
            <v>87000</v>
          </cell>
          <cell r="D683">
            <v>33635</v>
          </cell>
          <cell r="E683" t="str">
            <v>EDC5</v>
          </cell>
          <cell r="F683">
            <v>16700111</v>
          </cell>
          <cell r="G683" t="str">
            <v>Telefonos celulares</v>
          </cell>
        </row>
        <row r="684">
          <cell r="A684" t="str">
            <v>Telefonos celulares</v>
          </cell>
          <cell r="B684" t="str">
            <v>ECC</v>
          </cell>
          <cell r="C684">
            <v>87000</v>
          </cell>
          <cell r="D684">
            <v>33635</v>
          </cell>
          <cell r="E684" t="str">
            <v>EDC5</v>
          </cell>
          <cell r="F684">
            <v>16700112</v>
          </cell>
          <cell r="G684" t="str">
            <v>Telefonos celulares</v>
          </cell>
        </row>
        <row r="685">
          <cell r="A685" t="str">
            <v>Telefonos celulares</v>
          </cell>
          <cell r="B685" t="str">
            <v>ECC</v>
          </cell>
          <cell r="C685">
            <v>87000</v>
          </cell>
          <cell r="D685">
            <v>33635</v>
          </cell>
          <cell r="E685" t="str">
            <v>EDC5</v>
          </cell>
          <cell r="F685">
            <v>16700113</v>
          </cell>
          <cell r="G685" t="str">
            <v>Telefonos celulares</v>
          </cell>
        </row>
        <row r="686">
          <cell r="A686" t="str">
            <v>Telefonos celulares</v>
          </cell>
          <cell r="B686" t="str">
            <v>ECC</v>
          </cell>
          <cell r="C686">
            <v>87000</v>
          </cell>
          <cell r="D686">
            <v>33635</v>
          </cell>
          <cell r="E686" t="str">
            <v>EDC5</v>
          </cell>
          <cell r="F686">
            <v>16700114</v>
          </cell>
          <cell r="G686" t="str">
            <v>Telefonos celulares</v>
          </cell>
        </row>
        <row r="687">
          <cell r="A687" t="str">
            <v>Telefonos celulares</v>
          </cell>
          <cell r="B687" t="str">
            <v>ECC</v>
          </cell>
          <cell r="C687">
            <v>87000</v>
          </cell>
          <cell r="D687">
            <v>33635</v>
          </cell>
          <cell r="E687" t="str">
            <v>EDC5</v>
          </cell>
          <cell r="F687">
            <v>16700115</v>
          </cell>
          <cell r="G687" t="str">
            <v>Telefonos celulares</v>
          </cell>
        </row>
        <row r="688">
          <cell r="A688" t="str">
            <v xml:space="preserve">Teléfono  </v>
          </cell>
          <cell r="B688" t="str">
            <v>ECC</v>
          </cell>
          <cell r="C688">
            <v>20000</v>
          </cell>
          <cell r="D688">
            <v>20103</v>
          </cell>
          <cell r="E688" t="str">
            <v>EDC5</v>
          </cell>
          <cell r="F688">
            <v>16700116</v>
          </cell>
          <cell r="G688" t="str">
            <v xml:space="preserve">Teléfono  </v>
          </cell>
        </row>
        <row r="689">
          <cell r="A689" t="str">
            <v xml:space="preserve">Teléfono  </v>
          </cell>
          <cell r="B689" t="str">
            <v>ECC</v>
          </cell>
          <cell r="C689">
            <v>20000</v>
          </cell>
          <cell r="D689">
            <v>20103</v>
          </cell>
          <cell r="E689" t="str">
            <v>EDC5</v>
          </cell>
          <cell r="F689">
            <v>16700117</v>
          </cell>
          <cell r="G689" t="str">
            <v xml:space="preserve">Teléfono  </v>
          </cell>
        </row>
        <row r="690">
          <cell r="A690" t="str">
            <v xml:space="preserve">Teléfono  </v>
          </cell>
          <cell r="B690" t="str">
            <v>ECC</v>
          </cell>
          <cell r="C690">
            <v>20000</v>
          </cell>
          <cell r="D690">
            <v>20103</v>
          </cell>
          <cell r="E690" t="str">
            <v>EDC5</v>
          </cell>
          <cell r="F690">
            <v>16700118</v>
          </cell>
          <cell r="G690" t="str">
            <v xml:space="preserve">Teléfono  </v>
          </cell>
        </row>
        <row r="691">
          <cell r="A691" t="str">
            <v xml:space="preserve">Teléfono  </v>
          </cell>
          <cell r="B691" t="str">
            <v>ECC</v>
          </cell>
          <cell r="C691">
            <v>20000</v>
          </cell>
          <cell r="D691">
            <v>20103</v>
          </cell>
          <cell r="E691" t="str">
            <v>EDC5</v>
          </cell>
          <cell r="F691">
            <v>16700119</v>
          </cell>
          <cell r="G691" t="str">
            <v xml:space="preserve">Teléfono  </v>
          </cell>
        </row>
        <row r="692">
          <cell r="A692" t="str">
            <v xml:space="preserve">Teléfono  </v>
          </cell>
          <cell r="B692" t="str">
            <v>ECC</v>
          </cell>
          <cell r="C692">
            <v>20000</v>
          </cell>
          <cell r="D692">
            <v>20103</v>
          </cell>
          <cell r="E692" t="str">
            <v>EDC5</v>
          </cell>
          <cell r="F692">
            <v>16700120</v>
          </cell>
          <cell r="G692" t="str">
            <v xml:space="preserve">Teléfono  </v>
          </cell>
        </row>
        <row r="693">
          <cell r="A693" t="str">
            <v xml:space="preserve">Teléfono  </v>
          </cell>
          <cell r="B693" t="str">
            <v>ECC</v>
          </cell>
          <cell r="C693">
            <v>20000</v>
          </cell>
          <cell r="D693">
            <v>20103</v>
          </cell>
          <cell r="E693" t="str">
            <v>EDC5</v>
          </cell>
          <cell r="F693">
            <v>16700121</v>
          </cell>
          <cell r="G693" t="str">
            <v xml:space="preserve">Teléfono  </v>
          </cell>
        </row>
        <row r="694">
          <cell r="A694" t="str">
            <v xml:space="preserve">Teléfono  </v>
          </cell>
          <cell r="B694" t="str">
            <v>ECC</v>
          </cell>
          <cell r="C694">
            <v>20000</v>
          </cell>
          <cell r="D694">
            <v>20103</v>
          </cell>
          <cell r="E694" t="str">
            <v>EDC5</v>
          </cell>
          <cell r="F694">
            <v>16700122</v>
          </cell>
          <cell r="G694" t="str">
            <v xml:space="preserve">Teléfono  </v>
          </cell>
        </row>
        <row r="695">
          <cell r="A695" t="str">
            <v xml:space="preserve">Teléfono  </v>
          </cell>
          <cell r="B695" t="str">
            <v>ECC</v>
          </cell>
          <cell r="C695">
            <v>20000</v>
          </cell>
          <cell r="D695">
            <v>20103</v>
          </cell>
          <cell r="E695" t="str">
            <v>EDC5</v>
          </cell>
          <cell r="F695">
            <v>16700123</v>
          </cell>
          <cell r="G695" t="str">
            <v xml:space="preserve">Teléfono  </v>
          </cell>
        </row>
        <row r="696">
          <cell r="A696" t="str">
            <v xml:space="preserve">Teléfono  </v>
          </cell>
          <cell r="B696" t="str">
            <v>ECC</v>
          </cell>
          <cell r="C696">
            <v>20000</v>
          </cell>
          <cell r="D696">
            <v>20103</v>
          </cell>
          <cell r="E696" t="str">
            <v>EDC5</v>
          </cell>
          <cell r="F696">
            <v>16700124</v>
          </cell>
          <cell r="G696" t="str">
            <v xml:space="preserve">Teléfono  </v>
          </cell>
        </row>
        <row r="697">
          <cell r="A697" t="str">
            <v xml:space="preserve">Teléfono  </v>
          </cell>
          <cell r="B697" t="str">
            <v>ECC</v>
          </cell>
          <cell r="C697">
            <v>20000</v>
          </cell>
          <cell r="D697">
            <v>20103</v>
          </cell>
          <cell r="E697" t="str">
            <v>EDC5</v>
          </cell>
          <cell r="F697">
            <v>16700125</v>
          </cell>
          <cell r="G697" t="str">
            <v xml:space="preserve">Teléfono  </v>
          </cell>
        </row>
        <row r="698">
          <cell r="A698" t="str">
            <v xml:space="preserve">Teléfono  </v>
          </cell>
          <cell r="B698" t="str">
            <v>ECC</v>
          </cell>
          <cell r="C698">
            <v>20000</v>
          </cell>
          <cell r="D698">
            <v>20103</v>
          </cell>
          <cell r="E698" t="str">
            <v>EDC5</v>
          </cell>
          <cell r="F698">
            <v>16700126</v>
          </cell>
          <cell r="G698" t="str">
            <v xml:space="preserve">Teléfono  </v>
          </cell>
        </row>
        <row r="699">
          <cell r="A699" t="str">
            <v xml:space="preserve">Teléfono  </v>
          </cell>
          <cell r="B699" t="str">
            <v>ECC</v>
          </cell>
          <cell r="C699">
            <v>20000</v>
          </cell>
          <cell r="D699">
            <v>20103</v>
          </cell>
          <cell r="E699" t="str">
            <v>EDC5</v>
          </cell>
          <cell r="F699">
            <v>16700127</v>
          </cell>
          <cell r="G699" t="str">
            <v xml:space="preserve">Teléfono  </v>
          </cell>
        </row>
        <row r="700">
          <cell r="A700" t="str">
            <v>Fax Panasónic</v>
          </cell>
          <cell r="B700" t="str">
            <v>ECC</v>
          </cell>
          <cell r="C700">
            <v>250000</v>
          </cell>
          <cell r="D700">
            <v>251215</v>
          </cell>
          <cell r="E700" t="str">
            <v>EDC5</v>
          </cell>
          <cell r="F700">
            <v>16700128</v>
          </cell>
          <cell r="G700" t="str">
            <v>Fax Panasónic</v>
          </cell>
        </row>
        <row r="701">
          <cell r="A701" t="str">
            <v>Fax Panasónic-Panafax UF-V-60</v>
          </cell>
          <cell r="B701" t="str">
            <v>ECC</v>
          </cell>
          <cell r="C701">
            <v>250000</v>
          </cell>
          <cell r="D701">
            <v>251215</v>
          </cell>
          <cell r="E701" t="str">
            <v>EDC5</v>
          </cell>
          <cell r="F701">
            <v>16700129</v>
          </cell>
          <cell r="G701" t="str">
            <v>Fax Panasónic-Panafax UF-V-60</v>
          </cell>
        </row>
        <row r="702">
          <cell r="A702" t="str">
            <v>Rack de comunicaciones</v>
          </cell>
          <cell r="B702" t="str">
            <v>ECC</v>
          </cell>
          <cell r="C702">
            <v>350000</v>
          </cell>
          <cell r="D702">
            <v>351697</v>
          </cell>
          <cell r="E702" t="str">
            <v>EDC5</v>
          </cell>
          <cell r="F702">
            <v>16700131</v>
          </cell>
          <cell r="G702" t="str">
            <v>Rack de comunicaciones</v>
          </cell>
        </row>
        <row r="703">
          <cell r="A703" t="str">
            <v>Router</v>
          </cell>
          <cell r="B703" t="str">
            <v>ECC</v>
          </cell>
          <cell r="C703">
            <v>400000</v>
          </cell>
          <cell r="D703">
            <v>401934</v>
          </cell>
          <cell r="E703" t="str">
            <v>EDC5</v>
          </cell>
          <cell r="F703">
            <v>16700132</v>
          </cell>
          <cell r="G703" t="str">
            <v>Router</v>
          </cell>
        </row>
        <row r="704">
          <cell r="A704" t="str">
            <v>Telefono General Electric Digital Ref:29254GE2-A</v>
          </cell>
          <cell r="B704" t="str">
            <v>ECC</v>
          </cell>
          <cell r="C704">
            <v>44000</v>
          </cell>
          <cell r="D704">
            <v>42279</v>
          </cell>
          <cell r="E704" t="str">
            <v>EDC5</v>
          </cell>
          <cell r="F704">
            <v>16700133</v>
          </cell>
          <cell r="G704" t="str">
            <v>Telefono General Electric Digital Ref:29254GE2-A</v>
          </cell>
        </row>
        <row r="705">
          <cell r="A705" t="str">
            <v>Telefono General Electric Digital Ref:29254GE2-A</v>
          </cell>
          <cell r="B705" t="str">
            <v>ECC</v>
          </cell>
          <cell r="C705">
            <v>44000</v>
          </cell>
          <cell r="D705">
            <v>42279</v>
          </cell>
          <cell r="E705" t="str">
            <v>EDC5</v>
          </cell>
          <cell r="F705">
            <v>16700134</v>
          </cell>
          <cell r="G705" t="str">
            <v>Telefono General Electric Digital Ref:29254GE2-A</v>
          </cell>
        </row>
        <row r="706">
          <cell r="A706" t="str">
            <v>Housing Chasis (incluye ventilador y fuente)</v>
          </cell>
          <cell r="B706" t="str">
            <v>ECC</v>
          </cell>
          <cell r="C706">
            <v>2953576</v>
          </cell>
          <cell r="D706">
            <v>2134495</v>
          </cell>
          <cell r="E706" t="str">
            <v>EDC5</v>
          </cell>
          <cell r="F706">
            <v>16700135</v>
          </cell>
          <cell r="G706" t="str">
            <v>Housing Chasis (incluye ventilador y fuente)</v>
          </cell>
        </row>
        <row r="707">
          <cell r="A707" t="str">
            <v>Radio PRO 3100 VHF 25vatios</v>
          </cell>
          <cell r="B707" t="str">
            <v>ECC</v>
          </cell>
          <cell r="C707">
            <v>1244446</v>
          </cell>
          <cell r="D707">
            <v>899341</v>
          </cell>
          <cell r="E707" t="str">
            <v>EDC5</v>
          </cell>
          <cell r="F707">
            <v>16700136</v>
          </cell>
          <cell r="G707" t="str">
            <v>Radio PRO 3100 VHF 25vatios</v>
          </cell>
        </row>
        <row r="708">
          <cell r="A708" t="str">
            <v>Radio PRO 3100 VHF 25vatios</v>
          </cell>
          <cell r="B708" t="str">
            <v>ECC</v>
          </cell>
          <cell r="C708">
            <v>1244446</v>
          </cell>
          <cell r="D708">
            <v>899341</v>
          </cell>
          <cell r="E708" t="str">
            <v>EDC5</v>
          </cell>
          <cell r="F708">
            <v>16700137</v>
          </cell>
          <cell r="G708" t="str">
            <v>Radio PRO 3100 VHF 25vatios</v>
          </cell>
        </row>
        <row r="709">
          <cell r="A709" t="str">
            <v>Antena 4 dipolos</v>
          </cell>
          <cell r="B709" t="str">
            <v>ECC</v>
          </cell>
          <cell r="C709">
            <v>972711</v>
          </cell>
          <cell r="D709">
            <v>702953</v>
          </cell>
          <cell r="E709" t="str">
            <v>EDC5</v>
          </cell>
          <cell r="F709">
            <v>16700138</v>
          </cell>
          <cell r="G709" t="str">
            <v>Antena 4 dipolos</v>
          </cell>
        </row>
        <row r="710">
          <cell r="A710" t="str">
            <v>Duplexer marca wacom de cuatro cavidades</v>
          </cell>
          <cell r="B710" t="str">
            <v>ECC</v>
          </cell>
          <cell r="C710">
            <v>2685785</v>
          </cell>
          <cell r="D710">
            <v>1940970</v>
          </cell>
          <cell r="E710" t="str">
            <v>EDC5</v>
          </cell>
          <cell r="F710">
            <v>16700139</v>
          </cell>
          <cell r="G710" t="str">
            <v>Duplexer marca wacom de cuatro cavidades</v>
          </cell>
        </row>
        <row r="711">
          <cell r="A711" t="str">
            <v xml:space="preserve">Controlador de Grupos i20R </v>
          </cell>
          <cell r="B711" t="str">
            <v>ECC</v>
          </cell>
          <cell r="C711">
            <v>1791837</v>
          </cell>
          <cell r="D711">
            <v>1294934</v>
          </cell>
          <cell r="E711" t="str">
            <v>EDC5</v>
          </cell>
          <cell r="F711">
            <v>16700140</v>
          </cell>
          <cell r="G711" t="str">
            <v xml:space="preserve">Controlador de Grupos i20R </v>
          </cell>
        </row>
        <row r="712">
          <cell r="A712" t="str">
            <v>Radio Motorola Pro 5150, S/N: 672TCWJ938</v>
          </cell>
          <cell r="B712" t="str">
            <v>ECC</v>
          </cell>
          <cell r="C712">
            <v>1477825</v>
          </cell>
          <cell r="D712">
            <v>1067997</v>
          </cell>
          <cell r="E712" t="str">
            <v>EDC5</v>
          </cell>
          <cell r="F712">
            <v>16700141</v>
          </cell>
          <cell r="G712" t="str">
            <v>Radio Motorola Pro 5150, S/N: 672TCWJ938</v>
          </cell>
        </row>
        <row r="713">
          <cell r="A713" t="str">
            <v>Fax Panasonic KX-FT71LA-B</v>
          </cell>
          <cell r="B713" t="str">
            <v>ECC</v>
          </cell>
          <cell r="C713">
            <v>449000</v>
          </cell>
          <cell r="D713">
            <v>324483</v>
          </cell>
          <cell r="E713" t="str">
            <v>EDC5</v>
          </cell>
          <cell r="F713">
            <v>16700142</v>
          </cell>
          <cell r="G713" t="str">
            <v>Fax Panasonic KX-FT71LA-B</v>
          </cell>
        </row>
        <row r="714">
          <cell r="A714" t="str">
            <v>Fax Panasonic KX-FT71LA-B</v>
          </cell>
          <cell r="B714" t="str">
            <v>ECC</v>
          </cell>
          <cell r="C714">
            <v>449000</v>
          </cell>
          <cell r="D714">
            <v>324483</v>
          </cell>
          <cell r="E714" t="str">
            <v>EDC5</v>
          </cell>
          <cell r="F714">
            <v>16700143</v>
          </cell>
          <cell r="G714" t="str">
            <v>Fax Panasonic KX-FT71LA-B</v>
          </cell>
        </row>
        <row r="715">
          <cell r="A715" t="str">
            <v>Pacht panel 16 puertos</v>
          </cell>
          <cell r="B715" t="str">
            <v>ECC</v>
          </cell>
          <cell r="C715">
            <v>176400</v>
          </cell>
          <cell r="D715">
            <v>127484</v>
          </cell>
          <cell r="E715" t="str">
            <v>EDC5</v>
          </cell>
          <cell r="F715">
            <v>16700144</v>
          </cell>
          <cell r="G715" t="str">
            <v>Pacht panel 16 puertos</v>
          </cell>
        </row>
        <row r="716">
          <cell r="A716" t="str">
            <v>Rack 19"45.5 FT</v>
          </cell>
          <cell r="B716" t="str">
            <v>ECC</v>
          </cell>
          <cell r="C716">
            <v>346900</v>
          </cell>
          <cell r="D716">
            <v>250694</v>
          </cell>
          <cell r="E716" t="str">
            <v>EDC5</v>
          </cell>
          <cell r="F716">
            <v>16700145</v>
          </cell>
          <cell r="G716" t="str">
            <v>Rack 19"45.5 FT</v>
          </cell>
        </row>
        <row r="717">
          <cell r="A717" t="str">
            <v>Pacht Panel 16 puertos</v>
          </cell>
          <cell r="B717" t="str">
            <v>ECC</v>
          </cell>
          <cell r="C717">
            <v>130000</v>
          </cell>
          <cell r="D717">
            <v>93950</v>
          </cell>
          <cell r="E717" t="str">
            <v>EDC5</v>
          </cell>
          <cell r="F717">
            <v>16700146</v>
          </cell>
          <cell r="G717" t="str">
            <v>Pacht panel 16 puertos</v>
          </cell>
        </row>
        <row r="718">
          <cell r="A718" t="str">
            <v>Pacht Panel 16 puertos</v>
          </cell>
          <cell r="B718" t="str">
            <v>ECC</v>
          </cell>
          <cell r="C718">
            <v>130000</v>
          </cell>
          <cell r="D718">
            <v>93950</v>
          </cell>
          <cell r="E718" t="str">
            <v>EDC5</v>
          </cell>
          <cell r="F718">
            <v>16700147</v>
          </cell>
          <cell r="G718" t="str">
            <v>Pacht panel 16 puertos</v>
          </cell>
        </row>
        <row r="719">
          <cell r="A719" t="str">
            <v>Radio Motorola PRO 5150 S/N:672TDC0098, 672TDC0104, 672TDC0102,672TDC0115,672TDC0117</v>
          </cell>
          <cell r="B719" t="str">
            <v>ECC</v>
          </cell>
          <cell r="C719">
            <v>1474702</v>
          </cell>
          <cell r="D719">
            <v>1092601</v>
          </cell>
          <cell r="E719" t="str">
            <v>EDC5</v>
          </cell>
          <cell r="F719">
            <v>16700148</v>
          </cell>
          <cell r="G719" t="str">
            <v>Radio Motorola PRO 5150 S/N:672TDC0098, 672TDC0104, 672TDC0102,672TDC0115,672TDC0117</v>
          </cell>
        </row>
        <row r="720">
          <cell r="A720" t="str">
            <v>Radio Motorola PRO 5150 S/N:672TDC0098, 672TDC0104, 672TDC0102,672TDC0115,672TDC0117</v>
          </cell>
          <cell r="B720" t="str">
            <v>ECC</v>
          </cell>
          <cell r="C720">
            <v>1474702</v>
          </cell>
          <cell r="D720">
            <v>1092601</v>
          </cell>
          <cell r="E720" t="str">
            <v>EDC5</v>
          </cell>
          <cell r="F720">
            <v>16700149</v>
          </cell>
          <cell r="G720" t="str">
            <v>Radio Motorola PRO 5150 S/N:672TDC0098, 672TDC0104, 672TDC0102,672TDC0115,672TDC0117</v>
          </cell>
        </row>
        <row r="721">
          <cell r="A721" t="str">
            <v>Radio Motorola PRO 5150 S/N:672TDC0098, 672TDC0104, 672TDC0102,672TDC0115,672TDC0117</v>
          </cell>
          <cell r="B721" t="str">
            <v>ECC</v>
          </cell>
          <cell r="C721">
            <v>1474702</v>
          </cell>
          <cell r="D721">
            <v>1092601</v>
          </cell>
          <cell r="E721" t="str">
            <v>EDC5</v>
          </cell>
          <cell r="F721">
            <v>16700150</v>
          </cell>
          <cell r="G721" t="str">
            <v>Radio Motorola PRO 5150 S/N:672TDC0098, 672TDC0104, 672TDC0102,672TDC0115,672TDC0117</v>
          </cell>
        </row>
        <row r="722">
          <cell r="A722" t="str">
            <v>Radio Motorola PRO 5150 S/N:672TDC0098, 672TDC0104, 672TDC0102,672TDC0115,672TDC0117</v>
          </cell>
          <cell r="B722" t="str">
            <v>ECC</v>
          </cell>
          <cell r="C722">
            <v>1474702</v>
          </cell>
          <cell r="D722">
            <v>1092601</v>
          </cell>
          <cell r="E722" t="str">
            <v>EDC5</v>
          </cell>
          <cell r="F722">
            <v>16700151</v>
          </cell>
          <cell r="G722" t="str">
            <v>Radio Motorola PRO 5150 S/N:672TDC0098, 672TDC0104, 672TDC0102,672TDC0115,672TDC0117</v>
          </cell>
        </row>
        <row r="723">
          <cell r="A723" t="str">
            <v>Radio Motorola PRO 5150 S/N:672TDC0098, 672TDC0104, 672TDC0102,672TDC0115,672TDC0117</v>
          </cell>
          <cell r="B723" t="str">
            <v>ECC</v>
          </cell>
          <cell r="C723">
            <v>1474702</v>
          </cell>
          <cell r="D723">
            <v>1092601</v>
          </cell>
          <cell r="E723" t="str">
            <v>EDC5</v>
          </cell>
          <cell r="F723">
            <v>16700152</v>
          </cell>
          <cell r="G723" t="str">
            <v>Radio Motorola PRO 5150 S/N:672TDC0098, 672TDC0104, 672TDC0102,672TDC0115,672TDC0117</v>
          </cell>
        </row>
        <row r="724">
          <cell r="A724" t="str">
            <v>Teléfono Celular nokia 8280</v>
          </cell>
          <cell r="B724" t="str">
            <v>ECC</v>
          </cell>
          <cell r="C724">
            <v>91622</v>
          </cell>
          <cell r="D724">
            <v>5157</v>
          </cell>
          <cell r="E724" t="str">
            <v>EDC5</v>
          </cell>
          <cell r="F724">
            <v>16700153</v>
          </cell>
          <cell r="G724" t="str">
            <v>Teléfono Celular nokia 8280</v>
          </cell>
        </row>
        <row r="725">
          <cell r="A725" t="str">
            <v>Celular Nokia 8280. ESN 07204687349</v>
          </cell>
          <cell r="B725" t="str">
            <v>ECC</v>
          </cell>
          <cell r="C725">
            <v>181502</v>
          </cell>
          <cell r="D725">
            <v>38415</v>
          </cell>
          <cell r="E725" t="str">
            <v>EDC5</v>
          </cell>
          <cell r="F725">
            <v>16700154</v>
          </cell>
          <cell r="G725" t="str">
            <v>Celular Nokia 8280. ESN 07204687349</v>
          </cell>
        </row>
        <row r="726">
          <cell r="A726" t="str">
            <v>Central Telefónica y Teléfonos.Contrato # 0099-03</v>
          </cell>
          <cell r="B726" t="str">
            <v>ECC</v>
          </cell>
          <cell r="C726">
            <v>19096825</v>
          </cell>
          <cell r="D726">
            <v>16172981</v>
          </cell>
          <cell r="E726" t="str">
            <v>EDC5</v>
          </cell>
          <cell r="F726">
            <v>16700155</v>
          </cell>
          <cell r="G726" t="str">
            <v>Central Telefónica y Teléfonos.Contrato # 0099-03</v>
          </cell>
        </row>
        <row r="727">
          <cell r="A727" t="str">
            <v xml:space="preserve">Switch 3com 4226T 24 </v>
          </cell>
          <cell r="B727" t="str">
            <v>ECC</v>
          </cell>
          <cell r="C727">
            <v>2729149</v>
          </cell>
          <cell r="D727">
            <v>1554100</v>
          </cell>
          <cell r="E727" t="str">
            <v>ECM5</v>
          </cell>
          <cell r="F727">
            <v>16700156</v>
          </cell>
          <cell r="G727" t="str">
            <v xml:space="preserve">Switch 3com 4226T 24 </v>
          </cell>
        </row>
        <row r="728">
          <cell r="A728" t="str">
            <v xml:space="preserve">Switch 3com 4226T 24 </v>
          </cell>
          <cell r="B728" t="str">
            <v>ECC</v>
          </cell>
          <cell r="C728">
            <v>2729149</v>
          </cell>
          <cell r="D728">
            <v>1554100</v>
          </cell>
          <cell r="E728" t="str">
            <v>ECM5</v>
          </cell>
          <cell r="F728">
            <v>16700157</v>
          </cell>
          <cell r="G728" t="str">
            <v xml:space="preserve">Switch 3com 4226T 24 </v>
          </cell>
        </row>
        <row r="729">
          <cell r="A729" t="str">
            <v>Unidad CD writer externo backpack</v>
          </cell>
          <cell r="B729" t="str">
            <v>ECC</v>
          </cell>
          <cell r="C729">
            <v>812349</v>
          </cell>
          <cell r="D729">
            <v>505071</v>
          </cell>
          <cell r="E729" t="str">
            <v>ECM5</v>
          </cell>
          <cell r="F729">
            <v>16700158</v>
          </cell>
          <cell r="G729" t="str">
            <v>Unidad CD writer externo backpack</v>
          </cell>
        </row>
        <row r="730">
          <cell r="A730" t="str">
            <v>Modem US robotics externo con cable</v>
          </cell>
          <cell r="B730" t="str">
            <v>ECC</v>
          </cell>
          <cell r="C730">
            <v>364085</v>
          </cell>
          <cell r="D730">
            <v>226369</v>
          </cell>
          <cell r="E730" t="str">
            <v>ECM5</v>
          </cell>
          <cell r="F730">
            <v>16700159</v>
          </cell>
          <cell r="G730" t="str">
            <v>Modem US robotics externo con cable</v>
          </cell>
        </row>
        <row r="731">
          <cell r="A731" t="str">
            <v>Unidad tape backup HP 20/40 con tarjeta adaptec y cable</v>
          </cell>
          <cell r="B731" t="str">
            <v>ECC</v>
          </cell>
          <cell r="C731">
            <v>4250390</v>
          </cell>
          <cell r="D731">
            <v>3087198</v>
          </cell>
          <cell r="E731" t="str">
            <v>ECM5</v>
          </cell>
          <cell r="F731">
            <v>16700160</v>
          </cell>
          <cell r="G731" t="str">
            <v>Unidad tape backup HP 20/40 con tarjeta adaptec y cable</v>
          </cell>
        </row>
        <row r="732">
          <cell r="A732" t="str">
            <v>Impresora EPSON LX 300</v>
          </cell>
          <cell r="B732" t="str">
            <v>ECC</v>
          </cell>
          <cell r="C732">
            <v>650000</v>
          </cell>
          <cell r="D732">
            <v>523108</v>
          </cell>
          <cell r="E732" t="str">
            <v>ECM5</v>
          </cell>
          <cell r="F732">
            <v>16700161</v>
          </cell>
          <cell r="G732" t="str">
            <v>Impresora Epson LX 300</v>
          </cell>
        </row>
        <row r="733">
          <cell r="A733" t="str">
            <v>Teléfono celular Bellsouth 1125</v>
          </cell>
          <cell r="B733" t="str">
            <v>ECC</v>
          </cell>
          <cell r="C733">
            <v>118735</v>
          </cell>
          <cell r="D733">
            <v>59749</v>
          </cell>
          <cell r="E733" t="str">
            <v>EDC5</v>
          </cell>
          <cell r="F733">
            <v>16700162</v>
          </cell>
          <cell r="G733" t="str">
            <v>Teléfono celular Bellsouth 1125</v>
          </cell>
        </row>
        <row r="734">
          <cell r="A734" t="str">
            <v>Impresora EPSON LX 300</v>
          </cell>
          <cell r="B734" t="str">
            <v>ECC</v>
          </cell>
          <cell r="C734">
            <v>720000</v>
          </cell>
          <cell r="D734">
            <v>620139</v>
          </cell>
          <cell r="E734" t="str">
            <v>ECM5</v>
          </cell>
          <cell r="F734">
            <v>16700163</v>
          </cell>
          <cell r="G734" t="str">
            <v>Impresora Epson LX 300</v>
          </cell>
        </row>
        <row r="735">
          <cell r="A735" t="str">
            <v>Portatil Toshiba A10-SP100</v>
          </cell>
          <cell r="B735" t="str">
            <v>ECC</v>
          </cell>
          <cell r="C735">
            <v>4444213</v>
          </cell>
          <cell r="D735">
            <v>3827807</v>
          </cell>
          <cell r="E735" t="str">
            <v>ECM7AC</v>
          </cell>
          <cell r="F735">
            <v>16700164</v>
          </cell>
          <cell r="G735" t="e">
            <v>#N/A</v>
          </cell>
        </row>
        <row r="736">
          <cell r="A736" t="str">
            <v>Computador HP EVO D220</v>
          </cell>
          <cell r="B736" t="str">
            <v>ECC</v>
          </cell>
          <cell r="C736">
            <v>2825360</v>
          </cell>
          <cell r="D736">
            <v>2433487</v>
          </cell>
          <cell r="E736" t="str">
            <v>ECM7AC</v>
          </cell>
          <cell r="F736">
            <v>16700165</v>
          </cell>
          <cell r="G736" t="e">
            <v>#N/A</v>
          </cell>
        </row>
        <row r="737">
          <cell r="A737" t="str">
            <v>Portatil Toshiba A40-SP151</v>
          </cell>
          <cell r="B737" t="str">
            <v>ECC</v>
          </cell>
          <cell r="C737">
            <v>5737126</v>
          </cell>
          <cell r="D737">
            <v>5091825</v>
          </cell>
          <cell r="E737" t="str">
            <v>ECM7AC</v>
          </cell>
          <cell r="F737">
            <v>16700166</v>
          </cell>
          <cell r="G737" t="e">
            <v>#N/A</v>
          </cell>
        </row>
        <row r="738">
          <cell r="A738" t="str">
            <v>Computador HP EVO D220</v>
          </cell>
          <cell r="B738" t="str">
            <v>ECC</v>
          </cell>
          <cell r="C738">
            <v>2024634</v>
          </cell>
          <cell r="D738">
            <v>1861481</v>
          </cell>
          <cell r="E738" t="str">
            <v>ECM5</v>
          </cell>
          <cell r="F738">
            <v>16700167</v>
          </cell>
          <cell r="G738" t="e">
            <v>#N/A</v>
          </cell>
        </row>
        <row r="739">
          <cell r="A739" t="str">
            <v>Impresora Laser Hp 1010</v>
          </cell>
          <cell r="B739" t="str">
            <v>ECC</v>
          </cell>
          <cell r="C739">
            <v>540000</v>
          </cell>
          <cell r="D739">
            <v>533226</v>
          </cell>
          <cell r="E739" t="str">
            <v>ECM5</v>
          </cell>
          <cell r="F739">
            <v>16700168</v>
          </cell>
          <cell r="G739" t="e">
            <v>#N/A</v>
          </cell>
        </row>
        <row r="740">
          <cell r="A740" t="str">
            <v>Motocicleta DT 125 DS serial:5</v>
          </cell>
          <cell r="B740" t="str">
            <v>ETT</v>
          </cell>
          <cell r="C740">
            <v>6547107</v>
          </cell>
          <cell r="D740">
            <v>5661186</v>
          </cell>
          <cell r="E740" t="str">
            <v>EDTR7AC</v>
          </cell>
          <cell r="F740">
            <v>16750001</v>
          </cell>
          <cell r="G740" t="str">
            <v>Motocicleta DT 125 DS serial:5</v>
          </cell>
        </row>
        <row r="741">
          <cell r="A741" t="str">
            <v>Sistema puente Grua con  Monorriel de 7mts,carro con mecanismo de traslación manual,polipasto de cadena y travesaño de carga de 2 toneladas de capacidad</v>
          </cell>
          <cell r="B741" t="str">
            <v>ETT</v>
          </cell>
          <cell r="C741">
            <v>6500000</v>
          </cell>
          <cell r="D741">
            <v>5872129</v>
          </cell>
          <cell r="E741" t="str">
            <v>EDEL7</v>
          </cell>
          <cell r="F741">
            <v>16750002</v>
          </cell>
          <cell r="G741" t="str">
            <v>Sistema puente Grua con  Monorriel de 7mts,carro con mecanismo de traslación manual,polipasto de cadena y travesaño de carga de 2 toneladas de capacidad</v>
          </cell>
        </row>
        <row r="742">
          <cell r="A742" t="str">
            <v>Garrucha 3 TN 1.5 MT</v>
          </cell>
          <cell r="B742" t="str">
            <v>ETT</v>
          </cell>
          <cell r="C742">
            <v>1070460</v>
          </cell>
          <cell r="D742">
            <v>939919</v>
          </cell>
          <cell r="E742" t="str">
            <v>EDEL7</v>
          </cell>
          <cell r="F742">
            <v>16750003</v>
          </cell>
          <cell r="G742" t="str">
            <v>Garrucha 3 TN 1.5 MT</v>
          </cell>
        </row>
        <row r="743">
          <cell r="A743" t="str">
            <v>Perfil en Acero a 36.270 6mts</v>
          </cell>
          <cell r="B743" t="str">
            <v>ETT</v>
          </cell>
          <cell r="C743">
            <v>620600</v>
          </cell>
          <cell r="D743">
            <v>551476</v>
          </cell>
          <cell r="E743" t="str">
            <v>EDEL7</v>
          </cell>
          <cell r="F743">
            <v>16750004</v>
          </cell>
          <cell r="G743" t="str">
            <v>Perfil en Acero a 36.270 6mts</v>
          </cell>
        </row>
        <row r="744">
          <cell r="A744" t="str">
            <v>Motocicleta DT 125 DS</v>
          </cell>
          <cell r="B744" t="str">
            <v>ETT</v>
          </cell>
          <cell r="C744">
            <v>7039900</v>
          </cell>
          <cell r="D744">
            <v>6825652</v>
          </cell>
          <cell r="E744" t="str">
            <v>EDTR7AC</v>
          </cell>
          <cell r="F744">
            <v>16750005</v>
          </cell>
          <cell r="G744" t="e">
            <v>#N/A</v>
          </cell>
        </row>
        <row r="745">
          <cell r="D745">
            <v>-1136800</v>
          </cell>
        </row>
        <row r="746">
          <cell r="C746">
            <v>-4399999</v>
          </cell>
        </row>
        <row r="747">
          <cell r="C747">
            <v>943782006</v>
          </cell>
          <cell r="D747">
            <v>962226331</v>
          </cell>
        </row>
        <row r="748">
          <cell r="C748">
            <v>-4400000</v>
          </cell>
          <cell r="D748">
            <v>1195802192</v>
          </cell>
        </row>
        <row r="749">
          <cell r="D749">
            <v>118852016</v>
          </cell>
        </row>
        <row r="750">
          <cell r="D750">
            <v>14548039</v>
          </cell>
        </row>
        <row r="751">
          <cell r="D751">
            <v>69684402</v>
          </cell>
        </row>
        <row r="752">
          <cell r="D752">
            <v>53641931</v>
          </cell>
        </row>
        <row r="753">
          <cell r="D753">
            <v>3394716</v>
          </cell>
        </row>
        <row r="754">
          <cell r="D754">
            <v>-12500918</v>
          </cell>
        </row>
        <row r="755">
          <cell r="D755">
            <v>948182006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APU PVC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INFOR. GENERAL"/>
      <sheetName val="LISTA APUS PRELIMINARES"/>
      <sheetName val="LISTA APUS EXCAVACIONES"/>
      <sheetName val="LISTA APUS RELLENOS"/>
      <sheetName val="LISTA APUS CONCRETOS"/>
      <sheetName val="LISTA APUS ACUEDUCTO"/>
      <sheetName val="LISTA APUS ALCANTARILLADO"/>
      <sheetName val="APUS PRELIMINARES"/>
      <sheetName val="APUS EXCAVACIONES"/>
      <sheetName val="APUS RELLENOS"/>
      <sheetName val="APUS CONCRETOS"/>
      <sheetName val="APUS ACUEDUCTO"/>
      <sheetName val="APUS ALCANTARILLADO"/>
      <sheetName val="LISTA INSUMOS "/>
      <sheetName val="LISTA MANO DE OBRA"/>
      <sheetName val="LISTA EQUIPO"/>
      <sheetName val="LISTA TRANSPOR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ANEXO 3.1.1 NODOS"/>
      <sheetName val="ANEXO 3.1.2TUBERIAS"/>
      <sheetName val="ANEXO 3.2.1 CANT OBRA"/>
      <sheetName val="ANEXO 3.2.3 PRESUPUESTO"/>
      <sheetName val="APU "/>
      <sheetName val="RESUMEN ACUEDUCTO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A5">
            <v>1</v>
          </cell>
          <cell r="B5">
            <v>2192.33</v>
          </cell>
        </row>
        <row r="6">
          <cell r="A6">
            <v>2</v>
          </cell>
          <cell r="B6">
            <v>2190.9699999999998</v>
          </cell>
        </row>
        <row r="7">
          <cell r="A7">
            <v>3</v>
          </cell>
          <cell r="B7">
            <v>2185.54</v>
          </cell>
        </row>
        <row r="8">
          <cell r="A8">
            <v>4</v>
          </cell>
          <cell r="B8">
            <v>2171.9899999999998</v>
          </cell>
        </row>
        <row r="9">
          <cell r="A9">
            <v>5</v>
          </cell>
          <cell r="B9">
            <v>2162.2600000000002</v>
          </cell>
        </row>
        <row r="10">
          <cell r="A10">
            <v>8</v>
          </cell>
          <cell r="B10">
            <v>2148.67</v>
          </cell>
        </row>
        <row r="11">
          <cell r="A11">
            <v>9</v>
          </cell>
          <cell r="B11">
            <v>2148.0100000000002</v>
          </cell>
        </row>
        <row r="12">
          <cell r="A12">
            <v>10</v>
          </cell>
          <cell r="B12">
            <v>2143.1999999999998</v>
          </cell>
        </row>
        <row r="13">
          <cell r="A13">
            <v>11</v>
          </cell>
          <cell r="B13">
            <v>2142.39</v>
          </cell>
        </row>
        <row r="14">
          <cell r="A14">
            <v>12</v>
          </cell>
          <cell r="B14">
            <v>2141.66</v>
          </cell>
        </row>
        <row r="15">
          <cell r="A15">
            <v>13</v>
          </cell>
          <cell r="B15">
            <v>2140.38</v>
          </cell>
        </row>
        <row r="16">
          <cell r="A16">
            <v>14</v>
          </cell>
          <cell r="B16">
            <v>2138.3200000000002</v>
          </cell>
        </row>
        <row r="17">
          <cell r="A17">
            <v>15</v>
          </cell>
          <cell r="B17">
            <v>2152.58</v>
          </cell>
        </row>
        <row r="18">
          <cell r="A18">
            <v>19</v>
          </cell>
          <cell r="B18">
            <v>2148.67</v>
          </cell>
        </row>
        <row r="19">
          <cell r="A19">
            <v>20</v>
          </cell>
          <cell r="B19">
            <v>2138</v>
          </cell>
        </row>
        <row r="20">
          <cell r="A20">
            <v>21</v>
          </cell>
          <cell r="B20">
            <v>2138</v>
          </cell>
        </row>
        <row r="21">
          <cell r="A21">
            <v>22</v>
          </cell>
          <cell r="B21">
            <v>2137.4499999999998</v>
          </cell>
        </row>
        <row r="22">
          <cell r="A22">
            <v>23</v>
          </cell>
          <cell r="B22">
            <v>2137.4499999999998</v>
          </cell>
        </row>
        <row r="23">
          <cell r="A23">
            <v>24</v>
          </cell>
          <cell r="B23">
            <v>2138</v>
          </cell>
        </row>
        <row r="24">
          <cell r="A24">
            <v>25</v>
          </cell>
          <cell r="B24">
            <v>2138</v>
          </cell>
        </row>
        <row r="25">
          <cell r="A25">
            <v>26</v>
          </cell>
          <cell r="B25">
            <v>2137.84</v>
          </cell>
        </row>
        <row r="26">
          <cell r="A26">
            <v>27</v>
          </cell>
          <cell r="B26">
            <v>2140.54</v>
          </cell>
        </row>
        <row r="27">
          <cell r="A27">
            <v>28</v>
          </cell>
          <cell r="B27">
            <v>2124.0500000000002</v>
          </cell>
        </row>
        <row r="28">
          <cell r="A28">
            <v>29</v>
          </cell>
          <cell r="B28">
            <v>2124.0500000000002</v>
          </cell>
        </row>
        <row r="29">
          <cell r="A29">
            <v>30</v>
          </cell>
          <cell r="B29">
            <v>2112.92</v>
          </cell>
        </row>
        <row r="30">
          <cell r="A30">
            <v>31</v>
          </cell>
          <cell r="B30">
            <v>2112.92</v>
          </cell>
        </row>
        <row r="31">
          <cell r="A31">
            <v>32</v>
          </cell>
          <cell r="B31">
            <v>2137.84</v>
          </cell>
        </row>
        <row r="32">
          <cell r="A32">
            <v>34</v>
          </cell>
          <cell r="B32">
            <v>2131.44</v>
          </cell>
        </row>
        <row r="33">
          <cell r="A33">
            <v>38</v>
          </cell>
          <cell r="B33">
            <v>2105.1</v>
          </cell>
        </row>
        <row r="34">
          <cell r="A34">
            <v>39</v>
          </cell>
          <cell r="B34">
            <v>2105.1</v>
          </cell>
        </row>
        <row r="35">
          <cell r="A35">
            <v>40</v>
          </cell>
          <cell r="B35">
            <v>2113.23</v>
          </cell>
        </row>
        <row r="36">
          <cell r="A36">
            <v>41</v>
          </cell>
          <cell r="B36">
            <v>2113.23</v>
          </cell>
        </row>
        <row r="37">
          <cell r="A37">
            <v>42</v>
          </cell>
          <cell r="B37">
            <v>2110.75</v>
          </cell>
        </row>
        <row r="38">
          <cell r="A38">
            <v>6</v>
          </cell>
          <cell r="B38">
            <v>2124.0500000000002</v>
          </cell>
        </row>
        <row r="39">
          <cell r="A39">
            <v>16</v>
          </cell>
          <cell r="B39">
            <v>2102.4499999999998</v>
          </cell>
        </row>
        <row r="40">
          <cell r="A40">
            <v>17</v>
          </cell>
          <cell r="B40">
            <v>2102.67</v>
          </cell>
        </row>
        <row r="41">
          <cell r="A41">
            <v>18</v>
          </cell>
          <cell r="B41">
            <v>2102.67</v>
          </cell>
        </row>
        <row r="42">
          <cell r="A42">
            <v>33</v>
          </cell>
          <cell r="B42">
            <v>2094.37</v>
          </cell>
        </row>
        <row r="43">
          <cell r="A43">
            <v>35</v>
          </cell>
          <cell r="B43">
            <v>2092.58</v>
          </cell>
        </row>
        <row r="44">
          <cell r="A44">
            <v>36</v>
          </cell>
          <cell r="B44">
            <v>2097.64</v>
          </cell>
        </row>
        <row r="45">
          <cell r="A45">
            <v>37</v>
          </cell>
          <cell r="B45">
            <v>2097.64</v>
          </cell>
        </row>
        <row r="46">
          <cell r="A46">
            <v>43</v>
          </cell>
          <cell r="B46">
            <v>2099.5300000000002</v>
          </cell>
        </row>
        <row r="47">
          <cell r="A47">
            <v>44</v>
          </cell>
          <cell r="B47">
            <v>2108.91</v>
          </cell>
        </row>
        <row r="48">
          <cell r="A48">
            <v>45</v>
          </cell>
          <cell r="B48">
            <v>2106.69</v>
          </cell>
        </row>
        <row r="49">
          <cell r="A49">
            <v>46</v>
          </cell>
          <cell r="B49">
            <v>2106.1799999999998</v>
          </cell>
        </row>
        <row r="50">
          <cell r="A50">
            <v>47</v>
          </cell>
          <cell r="B50">
            <v>2108.9699999999998</v>
          </cell>
        </row>
        <row r="51">
          <cell r="A51">
            <v>48</v>
          </cell>
          <cell r="B51">
            <v>2112.3000000000002</v>
          </cell>
        </row>
        <row r="52">
          <cell r="A52">
            <v>49</v>
          </cell>
          <cell r="B52">
            <v>2111.59</v>
          </cell>
        </row>
        <row r="53">
          <cell r="A53">
            <v>50</v>
          </cell>
          <cell r="B53">
            <v>2116.2199999999998</v>
          </cell>
        </row>
        <row r="54">
          <cell r="A54">
            <v>52</v>
          </cell>
          <cell r="B54">
            <v>2110.12</v>
          </cell>
        </row>
        <row r="55">
          <cell r="A55">
            <v>53</v>
          </cell>
          <cell r="B55">
            <v>2107.12</v>
          </cell>
        </row>
        <row r="56">
          <cell r="A56">
            <v>54</v>
          </cell>
          <cell r="B56">
            <v>2104</v>
          </cell>
        </row>
        <row r="57">
          <cell r="A57">
            <v>55</v>
          </cell>
          <cell r="B57">
            <v>2115.98</v>
          </cell>
        </row>
        <row r="58">
          <cell r="A58">
            <v>56</v>
          </cell>
          <cell r="B58">
            <v>2107.33</v>
          </cell>
        </row>
        <row r="59">
          <cell r="A59">
            <v>57</v>
          </cell>
          <cell r="B59">
            <v>2115.83</v>
          </cell>
        </row>
        <row r="60">
          <cell r="A60">
            <v>58</v>
          </cell>
          <cell r="B60">
            <v>2115.8000000000002</v>
          </cell>
        </row>
        <row r="61">
          <cell r="A61">
            <v>59</v>
          </cell>
          <cell r="B61">
            <v>2115.8000000000002</v>
          </cell>
        </row>
        <row r="62">
          <cell r="A62">
            <v>60</v>
          </cell>
          <cell r="B62">
            <v>2116.12</v>
          </cell>
        </row>
        <row r="63">
          <cell r="A63">
            <v>62</v>
          </cell>
          <cell r="B63">
            <v>2115.91</v>
          </cell>
        </row>
        <row r="64">
          <cell r="A64">
            <v>63</v>
          </cell>
          <cell r="B64">
            <v>2114.91</v>
          </cell>
        </row>
        <row r="65">
          <cell r="A65">
            <v>64</v>
          </cell>
          <cell r="B65">
            <v>2120.44</v>
          </cell>
        </row>
        <row r="66">
          <cell r="A66">
            <v>65</v>
          </cell>
          <cell r="B66">
            <v>2120.44</v>
          </cell>
        </row>
        <row r="67">
          <cell r="A67">
            <v>66</v>
          </cell>
          <cell r="B67">
            <v>2120.4499999999998</v>
          </cell>
        </row>
        <row r="68">
          <cell r="A68">
            <v>67</v>
          </cell>
          <cell r="B68">
            <v>2120.4499999999998</v>
          </cell>
        </row>
        <row r="69">
          <cell r="A69">
            <v>68</v>
          </cell>
          <cell r="B69">
            <v>2117.04</v>
          </cell>
        </row>
        <row r="70">
          <cell r="A70">
            <v>69</v>
          </cell>
          <cell r="B70">
            <v>2127.9699999999998</v>
          </cell>
        </row>
        <row r="71">
          <cell r="A71">
            <v>71</v>
          </cell>
          <cell r="B71">
            <v>2114.86</v>
          </cell>
        </row>
        <row r="72">
          <cell r="A72">
            <v>72</v>
          </cell>
          <cell r="B72">
            <v>2116.35</v>
          </cell>
        </row>
        <row r="73">
          <cell r="A73">
            <v>73</v>
          </cell>
          <cell r="B73">
            <v>2106.84</v>
          </cell>
        </row>
        <row r="74">
          <cell r="A74">
            <v>74</v>
          </cell>
          <cell r="B74">
            <v>2107.7600000000002</v>
          </cell>
        </row>
        <row r="75">
          <cell r="A75">
            <v>76</v>
          </cell>
          <cell r="B75">
            <v>2106.84</v>
          </cell>
        </row>
        <row r="76">
          <cell r="A76">
            <v>78</v>
          </cell>
          <cell r="B76">
            <v>2107.37</v>
          </cell>
        </row>
        <row r="77">
          <cell r="A77">
            <v>79</v>
          </cell>
          <cell r="B77">
            <v>2105.4499999999998</v>
          </cell>
        </row>
        <row r="78">
          <cell r="A78">
            <v>80</v>
          </cell>
          <cell r="B78">
            <v>2105.4499999999998</v>
          </cell>
        </row>
        <row r="79">
          <cell r="A79">
            <v>81</v>
          </cell>
          <cell r="B79">
            <v>2153.1799999999998</v>
          </cell>
        </row>
        <row r="80">
          <cell r="A80">
            <v>82</v>
          </cell>
          <cell r="B80">
            <v>2138.9699999999998</v>
          </cell>
        </row>
        <row r="81">
          <cell r="A81">
            <v>83</v>
          </cell>
          <cell r="B81">
            <v>2143.92</v>
          </cell>
        </row>
        <row r="82">
          <cell r="A82">
            <v>84</v>
          </cell>
          <cell r="B82">
            <v>2124.69</v>
          </cell>
        </row>
        <row r="83">
          <cell r="A83">
            <v>85</v>
          </cell>
          <cell r="B83">
            <v>2125.11</v>
          </cell>
        </row>
        <row r="84">
          <cell r="A84">
            <v>86</v>
          </cell>
          <cell r="B84">
            <v>2123.1999999999998</v>
          </cell>
        </row>
        <row r="85">
          <cell r="A85">
            <v>87</v>
          </cell>
          <cell r="B85">
            <v>2123.1999999999998</v>
          </cell>
        </row>
        <row r="86">
          <cell r="A86">
            <v>88</v>
          </cell>
          <cell r="B86">
            <v>2121.44</v>
          </cell>
        </row>
        <row r="87">
          <cell r="A87">
            <v>89</v>
          </cell>
          <cell r="B87">
            <v>2107.29</v>
          </cell>
        </row>
        <row r="88">
          <cell r="A88">
            <v>90</v>
          </cell>
          <cell r="B88">
            <v>2107.14</v>
          </cell>
        </row>
        <row r="89">
          <cell r="A89">
            <v>91</v>
          </cell>
          <cell r="B89">
            <v>2102.5700000000002</v>
          </cell>
        </row>
        <row r="90">
          <cell r="A90">
            <v>92</v>
          </cell>
          <cell r="B90">
            <v>2102.5700000000002</v>
          </cell>
        </row>
        <row r="91">
          <cell r="A91">
            <v>93</v>
          </cell>
          <cell r="B91">
            <v>2094.11</v>
          </cell>
        </row>
        <row r="92">
          <cell r="A92">
            <v>94</v>
          </cell>
          <cell r="B92">
            <v>2094.11</v>
          </cell>
        </row>
        <row r="93">
          <cell r="A93">
            <v>95</v>
          </cell>
          <cell r="B93">
            <v>2100.98</v>
          </cell>
        </row>
        <row r="94">
          <cell r="A94">
            <v>97</v>
          </cell>
          <cell r="B94">
            <v>2100.29</v>
          </cell>
        </row>
        <row r="95">
          <cell r="A95">
            <v>98</v>
          </cell>
          <cell r="B95">
            <v>2094.2600000000002</v>
          </cell>
        </row>
        <row r="96">
          <cell r="A96">
            <v>99</v>
          </cell>
          <cell r="B96">
            <v>2089.6</v>
          </cell>
        </row>
        <row r="97">
          <cell r="A97">
            <v>100</v>
          </cell>
          <cell r="B97">
            <v>2114.5100000000002</v>
          </cell>
        </row>
        <row r="98">
          <cell r="A98">
            <v>102</v>
          </cell>
          <cell r="B98">
            <v>2107.9899999999998</v>
          </cell>
        </row>
        <row r="99">
          <cell r="A99">
            <v>103</v>
          </cell>
          <cell r="B99">
            <v>2107.5700000000002</v>
          </cell>
        </row>
        <row r="100">
          <cell r="A100">
            <v>104</v>
          </cell>
          <cell r="B100">
            <v>2107.4699999999998</v>
          </cell>
        </row>
        <row r="101">
          <cell r="A101">
            <v>106</v>
          </cell>
          <cell r="B101">
            <v>2095.4</v>
          </cell>
        </row>
        <row r="102">
          <cell r="A102">
            <v>107</v>
          </cell>
          <cell r="B102">
            <v>2095.1999999999998</v>
          </cell>
        </row>
        <row r="103">
          <cell r="A103">
            <v>108</v>
          </cell>
          <cell r="B103">
            <v>2091.1</v>
          </cell>
        </row>
        <row r="104">
          <cell r="A104">
            <v>109</v>
          </cell>
          <cell r="B104">
            <v>2091.1</v>
          </cell>
        </row>
        <row r="105">
          <cell r="A105">
            <v>110</v>
          </cell>
          <cell r="B105">
            <v>2085.02</v>
          </cell>
        </row>
        <row r="106">
          <cell r="A106">
            <v>111</v>
          </cell>
          <cell r="B106">
            <v>2106.81</v>
          </cell>
        </row>
        <row r="107">
          <cell r="A107">
            <v>112</v>
          </cell>
          <cell r="B107">
            <v>2106.7800000000002</v>
          </cell>
        </row>
        <row r="108">
          <cell r="A108">
            <v>113</v>
          </cell>
          <cell r="B108">
            <v>2106.81</v>
          </cell>
        </row>
        <row r="109">
          <cell r="A109">
            <v>114</v>
          </cell>
          <cell r="B109">
            <v>2106.7800000000002</v>
          </cell>
        </row>
        <row r="110">
          <cell r="A110">
            <v>115</v>
          </cell>
          <cell r="B110">
            <v>2110.23</v>
          </cell>
        </row>
        <row r="111">
          <cell r="A111">
            <v>116</v>
          </cell>
          <cell r="B111">
            <v>2092.23</v>
          </cell>
        </row>
        <row r="112">
          <cell r="A112">
            <v>117</v>
          </cell>
          <cell r="B112">
            <v>2092.23</v>
          </cell>
        </row>
        <row r="113">
          <cell r="A113">
            <v>118</v>
          </cell>
          <cell r="B113">
            <v>2090.33</v>
          </cell>
        </row>
        <row r="114">
          <cell r="A114">
            <v>119</v>
          </cell>
          <cell r="B114">
            <v>2090.33</v>
          </cell>
        </row>
        <row r="115">
          <cell r="A115">
            <v>120</v>
          </cell>
          <cell r="B115">
            <v>2090.85</v>
          </cell>
        </row>
        <row r="116">
          <cell r="A116">
            <v>121</v>
          </cell>
          <cell r="B116">
            <v>2086.33</v>
          </cell>
        </row>
        <row r="117">
          <cell r="A117">
            <v>122</v>
          </cell>
          <cell r="B117">
            <v>2086.33</v>
          </cell>
        </row>
        <row r="118">
          <cell r="A118">
            <v>123</v>
          </cell>
          <cell r="B118">
            <v>2068.84</v>
          </cell>
        </row>
        <row r="119">
          <cell r="A119">
            <v>124</v>
          </cell>
          <cell r="B119">
            <v>2051.52</v>
          </cell>
        </row>
        <row r="120">
          <cell r="A120">
            <v>125</v>
          </cell>
          <cell r="B120">
            <v>2051.52</v>
          </cell>
        </row>
        <row r="121">
          <cell r="A121">
            <v>126</v>
          </cell>
          <cell r="B121">
            <v>2085.89</v>
          </cell>
        </row>
        <row r="122">
          <cell r="A122">
            <v>127</v>
          </cell>
          <cell r="B122">
            <v>2089.41</v>
          </cell>
        </row>
        <row r="123">
          <cell r="A123">
            <v>128</v>
          </cell>
          <cell r="B123">
            <v>2088.7600000000002</v>
          </cell>
        </row>
        <row r="124">
          <cell r="A124">
            <v>129</v>
          </cell>
          <cell r="B124">
            <v>2084.7800000000002</v>
          </cell>
        </row>
        <row r="125">
          <cell r="A125">
            <v>131</v>
          </cell>
          <cell r="B125">
            <v>2090.04</v>
          </cell>
        </row>
        <row r="126">
          <cell r="A126">
            <v>132</v>
          </cell>
          <cell r="B126">
            <v>2089.34</v>
          </cell>
        </row>
        <row r="127">
          <cell r="A127">
            <v>133</v>
          </cell>
          <cell r="B127">
            <v>2091.15</v>
          </cell>
        </row>
        <row r="128">
          <cell r="A128">
            <v>134</v>
          </cell>
          <cell r="B128">
            <v>2091.15</v>
          </cell>
        </row>
        <row r="129">
          <cell r="A129">
            <v>136</v>
          </cell>
          <cell r="B129">
            <v>2069.61</v>
          </cell>
        </row>
        <row r="130">
          <cell r="A130">
            <v>137</v>
          </cell>
          <cell r="B130">
            <v>2080.23</v>
          </cell>
        </row>
        <row r="131">
          <cell r="A131">
            <v>138</v>
          </cell>
          <cell r="B131">
            <v>2079.92</v>
          </cell>
        </row>
        <row r="132">
          <cell r="A132">
            <v>139</v>
          </cell>
          <cell r="B132">
            <v>2080.23</v>
          </cell>
        </row>
        <row r="133">
          <cell r="A133">
            <v>140</v>
          </cell>
          <cell r="B133">
            <v>2107.33</v>
          </cell>
        </row>
        <row r="134">
          <cell r="A134">
            <v>141</v>
          </cell>
          <cell r="B134">
            <v>2110.23</v>
          </cell>
        </row>
        <row r="135">
          <cell r="A135">
            <v>142</v>
          </cell>
          <cell r="B135">
            <v>2108.64</v>
          </cell>
        </row>
        <row r="136">
          <cell r="A136">
            <v>143</v>
          </cell>
          <cell r="B136">
            <v>2108.64</v>
          </cell>
        </row>
        <row r="137">
          <cell r="A137">
            <v>144</v>
          </cell>
          <cell r="B137">
            <v>2074.35</v>
          </cell>
        </row>
        <row r="138">
          <cell r="A138">
            <v>146</v>
          </cell>
          <cell r="B138">
            <v>2115.83</v>
          </cell>
        </row>
        <row r="139">
          <cell r="A139">
            <v>147</v>
          </cell>
          <cell r="B139">
            <v>2116.12</v>
          </cell>
        </row>
        <row r="140">
          <cell r="A140">
            <v>148</v>
          </cell>
          <cell r="B140">
            <v>2115.91</v>
          </cell>
        </row>
        <row r="141">
          <cell r="A141">
            <v>149</v>
          </cell>
          <cell r="B141">
            <v>2107.7600000000002</v>
          </cell>
        </row>
        <row r="142">
          <cell r="A142">
            <v>150</v>
          </cell>
          <cell r="B142">
            <v>2107.37</v>
          </cell>
        </row>
        <row r="143">
          <cell r="A143">
            <v>151</v>
          </cell>
          <cell r="B143">
            <v>2100.98</v>
          </cell>
        </row>
        <row r="144">
          <cell r="A144">
            <v>152</v>
          </cell>
          <cell r="B144">
            <v>2100.29</v>
          </cell>
        </row>
        <row r="145">
          <cell r="A145">
            <v>153</v>
          </cell>
          <cell r="B145">
            <v>2107.9899999999998</v>
          </cell>
        </row>
        <row r="146">
          <cell r="A146">
            <v>154</v>
          </cell>
          <cell r="B146">
            <v>2107.4699999999998</v>
          </cell>
        </row>
        <row r="147">
          <cell r="A147">
            <v>155</v>
          </cell>
          <cell r="B147">
            <v>2107.5700000000002</v>
          </cell>
        </row>
        <row r="148">
          <cell r="A148">
            <v>156</v>
          </cell>
          <cell r="B148">
            <v>2089.34</v>
          </cell>
        </row>
        <row r="149">
          <cell r="A149">
            <v>157</v>
          </cell>
          <cell r="B149">
            <v>2090.04</v>
          </cell>
        </row>
        <row r="150">
          <cell r="A150">
            <v>158</v>
          </cell>
          <cell r="B150">
            <v>2095.1999999999998</v>
          </cell>
        </row>
        <row r="151">
          <cell r="A151">
            <v>159</v>
          </cell>
          <cell r="B151">
            <v>2095.4</v>
          </cell>
        </row>
        <row r="152">
          <cell r="A152">
            <v>7</v>
          </cell>
          <cell r="B152">
            <v>2091.27</v>
          </cell>
        </row>
        <row r="153">
          <cell r="A153">
            <v>70</v>
          </cell>
          <cell r="B153">
            <v>2100.19</v>
          </cell>
        </row>
        <row r="154">
          <cell r="A154" t="str">
            <v>Tq</v>
          </cell>
          <cell r="B154">
            <v>2190.11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APU PVC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ATOS EPANET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iseño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OI 09"/>
      <sheetName val="RC-GC-022"/>
      <sheetName val="General"/>
      <sheetName val="Consultoria"/>
      <sheetName val="INDICE"/>
      <sheetName val="EB5Y6"/>
      <sheetName val="C.REVICAM"/>
      <sheetName val="REVI C15"/>
      <sheetName val="OPGEN 56"/>
      <sheetName val="OPTEB 56"/>
      <sheetName val="REPO MULTI"/>
      <sheetName val="EQ.RES.EB3"/>
      <sheetName val="CONTRU EB6"/>
      <sheetName val="L INPULSIÓN"/>
      <sheetName val="SUMI"/>
      <sheetName val="PLUVIAL"/>
      <sheetName val="C15 1517"/>
      <sheetName val="C15 12C15"/>
      <sheetName val="SAN 2MARZO"/>
      <sheetName val="Kra7 18-21"/>
      <sheetName val="Detras SAO"/>
      <sheetName val="DIVIDIVI"/>
      <sheetName val="COL 31 OSTUBRE"/>
      <sheetName val="SAN JUDAS"/>
      <sheetName val="31 OCTUBRE"/>
      <sheetName val="VFATIMA(2)"/>
      <sheetName val="VFATIMA1"/>
      <sheetName val="CUELLAR"/>
      <sheetName val="C15 78"/>
      <sheetName val="K15 1014A"/>
      <sheetName val="C11 1015"/>
      <sheetName val="C12 1C6"/>
      <sheetName val="K8 1415"/>
      <sheetName val="K7 1214A"/>
      <sheetName val="C12 K710"/>
      <sheetName val="LA 14A"/>
      <sheetName val="C7 K47"/>
      <sheetName val="C7 K715"/>
      <sheetName val="K1C 2-4"/>
      <sheetName val="C1011 K35"/>
      <sheetName val="K2 C79"/>
      <sheetName val="C9 K23"/>
      <sheetName val="T 395"/>
      <sheetName val="C7 IBIC"/>
      <sheetName val="C57 K12"/>
      <sheetName val="C3 BIS"/>
      <sheetName val="C4 K7"/>
      <sheetName val="76 Y 77"/>
      <sheetName val="C5 K 9Y11"/>
      <sheetName val="ARRIBA (2)"/>
      <sheetName val="C 5 8-9"/>
      <sheetName val="ARRIBA (1A)"/>
      <sheetName val="K45 C13"/>
      <sheetName val="VILLA SHARIN"/>
      <sheetName val="TUNAS"/>
      <sheetName val="ABAJOAL"/>
    </sheetNames>
    <sheetDataSet>
      <sheetData sheetId="0" refreshError="1">
        <row r="5">
          <cell r="B5">
            <v>1</v>
          </cell>
          <cell r="F5">
            <v>39816</v>
          </cell>
        </row>
        <row r="6">
          <cell r="B6">
            <v>2</v>
          </cell>
          <cell r="F6">
            <v>39816</v>
          </cell>
        </row>
        <row r="7">
          <cell r="B7">
            <v>3</v>
          </cell>
          <cell r="F7">
            <v>39816</v>
          </cell>
        </row>
        <row r="8">
          <cell r="B8">
            <v>4</v>
          </cell>
          <cell r="F8">
            <v>39816</v>
          </cell>
        </row>
        <row r="9">
          <cell r="B9">
            <v>5</v>
          </cell>
          <cell r="F9">
            <v>39816</v>
          </cell>
        </row>
        <row r="10">
          <cell r="B10">
            <v>6</v>
          </cell>
          <cell r="F10">
            <v>39816</v>
          </cell>
        </row>
        <row r="11">
          <cell r="B11">
            <v>7</v>
          </cell>
          <cell r="F11">
            <v>39816</v>
          </cell>
        </row>
        <row r="12">
          <cell r="B12">
            <v>8</v>
          </cell>
          <cell r="F12">
            <v>39816</v>
          </cell>
        </row>
        <row r="13">
          <cell r="B13">
            <v>9</v>
          </cell>
          <cell r="F13">
            <v>39816</v>
          </cell>
        </row>
        <row r="14">
          <cell r="B14">
            <v>10</v>
          </cell>
          <cell r="F14">
            <v>39816</v>
          </cell>
        </row>
        <row r="15">
          <cell r="B15">
            <v>11</v>
          </cell>
          <cell r="F15">
            <v>39816</v>
          </cell>
        </row>
        <row r="16">
          <cell r="B16">
            <v>12</v>
          </cell>
          <cell r="F16">
            <v>39816</v>
          </cell>
        </row>
        <row r="17">
          <cell r="B17">
            <v>13</v>
          </cell>
          <cell r="F17">
            <v>39816</v>
          </cell>
        </row>
        <row r="18">
          <cell r="B18">
            <v>14</v>
          </cell>
          <cell r="F18">
            <v>39816</v>
          </cell>
        </row>
        <row r="19">
          <cell r="B19">
            <v>15</v>
          </cell>
          <cell r="F19">
            <v>39816</v>
          </cell>
        </row>
        <row r="20">
          <cell r="B20">
            <v>16</v>
          </cell>
          <cell r="F20">
            <v>39816</v>
          </cell>
        </row>
        <row r="21">
          <cell r="B21">
            <v>17</v>
          </cell>
          <cell r="F21">
            <v>39816</v>
          </cell>
        </row>
        <row r="22">
          <cell r="B22">
            <v>18</v>
          </cell>
          <cell r="F22">
            <v>39816</v>
          </cell>
        </row>
        <row r="23">
          <cell r="B23">
            <v>19</v>
          </cell>
          <cell r="F23">
            <v>39816</v>
          </cell>
        </row>
        <row r="24">
          <cell r="B24">
            <v>20</v>
          </cell>
          <cell r="F24">
            <v>39816</v>
          </cell>
        </row>
        <row r="25">
          <cell r="B25">
            <v>21</v>
          </cell>
          <cell r="F25">
            <v>39816</v>
          </cell>
        </row>
        <row r="26">
          <cell r="B26">
            <v>22</v>
          </cell>
          <cell r="F26">
            <v>39817</v>
          </cell>
        </row>
        <row r="27">
          <cell r="B27">
            <v>23</v>
          </cell>
          <cell r="F27">
            <v>39816</v>
          </cell>
        </row>
        <row r="28">
          <cell r="B28">
            <v>24</v>
          </cell>
          <cell r="F28">
            <v>39816</v>
          </cell>
        </row>
        <row r="29">
          <cell r="B29">
            <v>25</v>
          </cell>
          <cell r="F29">
            <v>39816</v>
          </cell>
        </row>
        <row r="30">
          <cell r="B30">
            <v>26</v>
          </cell>
          <cell r="F30">
            <v>39816</v>
          </cell>
        </row>
        <row r="31">
          <cell r="B31">
            <v>27</v>
          </cell>
          <cell r="F31">
            <v>39816</v>
          </cell>
        </row>
        <row r="32">
          <cell r="B32">
            <v>28</v>
          </cell>
          <cell r="F32">
            <v>39816</v>
          </cell>
        </row>
        <row r="33">
          <cell r="B33">
            <v>29</v>
          </cell>
          <cell r="F33">
            <v>39816</v>
          </cell>
        </row>
        <row r="34">
          <cell r="B34">
            <v>30</v>
          </cell>
          <cell r="F34">
            <v>39816</v>
          </cell>
        </row>
        <row r="35">
          <cell r="B35">
            <v>31</v>
          </cell>
          <cell r="F35">
            <v>39816</v>
          </cell>
        </row>
        <row r="36">
          <cell r="B36">
            <v>32</v>
          </cell>
          <cell r="F36">
            <v>39816</v>
          </cell>
        </row>
        <row r="37">
          <cell r="B37">
            <v>33</v>
          </cell>
          <cell r="F37">
            <v>39816</v>
          </cell>
        </row>
        <row r="38">
          <cell r="B38">
            <v>34</v>
          </cell>
          <cell r="F38">
            <v>39816</v>
          </cell>
        </row>
        <row r="39">
          <cell r="B39">
            <v>35</v>
          </cell>
          <cell r="F39">
            <v>39816</v>
          </cell>
        </row>
        <row r="40">
          <cell r="B40">
            <v>36</v>
          </cell>
          <cell r="F40">
            <v>39816</v>
          </cell>
        </row>
        <row r="41">
          <cell r="B41">
            <v>37</v>
          </cell>
          <cell r="F41">
            <v>39816</v>
          </cell>
        </row>
        <row r="42">
          <cell r="B42">
            <v>38</v>
          </cell>
          <cell r="F42">
            <v>39816</v>
          </cell>
        </row>
        <row r="43">
          <cell r="B43">
            <v>39</v>
          </cell>
          <cell r="F43">
            <v>39816</v>
          </cell>
        </row>
        <row r="44">
          <cell r="B44">
            <v>40</v>
          </cell>
          <cell r="F44">
            <v>39816</v>
          </cell>
        </row>
        <row r="45">
          <cell r="B45">
            <v>41</v>
          </cell>
          <cell r="F45">
            <v>39816</v>
          </cell>
        </row>
        <row r="46">
          <cell r="B46">
            <v>42</v>
          </cell>
          <cell r="F46">
            <v>39816</v>
          </cell>
        </row>
        <row r="47">
          <cell r="B47">
            <v>43</v>
          </cell>
          <cell r="F47">
            <v>39816</v>
          </cell>
        </row>
        <row r="48">
          <cell r="B48">
            <v>44</v>
          </cell>
          <cell r="F48">
            <v>39816</v>
          </cell>
        </row>
        <row r="49">
          <cell r="B49">
            <v>45</v>
          </cell>
          <cell r="F49">
            <v>39816</v>
          </cell>
        </row>
        <row r="50">
          <cell r="B50">
            <v>46</v>
          </cell>
          <cell r="F50">
            <v>39816</v>
          </cell>
        </row>
        <row r="51">
          <cell r="B51">
            <v>47</v>
          </cell>
          <cell r="F51">
            <v>39816</v>
          </cell>
        </row>
        <row r="52">
          <cell r="B52">
            <v>48</v>
          </cell>
          <cell r="F52">
            <v>39816</v>
          </cell>
        </row>
        <row r="53">
          <cell r="B53">
            <v>49</v>
          </cell>
          <cell r="F53">
            <v>39816</v>
          </cell>
        </row>
        <row r="54">
          <cell r="B54">
            <v>50</v>
          </cell>
          <cell r="F54">
            <v>39816</v>
          </cell>
        </row>
        <row r="55">
          <cell r="B55">
            <v>51</v>
          </cell>
          <cell r="F55">
            <v>39816</v>
          </cell>
        </row>
        <row r="56">
          <cell r="B56">
            <v>52</v>
          </cell>
          <cell r="F56">
            <v>39816</v>
          </cell>
        </row>
        <row r="57">
          <cell r="B57">
            <v>53</v>
          </cell>
          <cell r="F57">
            <v>39816</v>
          </cell>
        </row>
        <row r="58">
          <cell r="B58">
            <v>54</v>
          </cell>
          <cell r="F58">
            <v>39816</v>
          </cell>
        </row>
        <row r="59">
          <cell r="B59">
            <v>55</v>
          </cell>
          <cell r="F59">
            <v>39816</v>
          </cell>
        </row>
        <row r="60">
          <cell r="B60">
            <v>56</v>
          </cell>
          <cell r="F60">
            <v>39816</v>
          </cell>
        </row>
        <row r="61">
          <cell r="B61">
            <v>57</v>
          </cell>
          <cell r="F61">
            <v>39816</v>
          </cell>
        </row>
        <row r="62">
          <cell r="B62">
            <v>58</v>
          </cell>
          <cell r="F62">
            <v>39816</v>
          </cell>
        </row>
        <row r="63">
          <cell r="B63">
            <v>59</v>
          </cell>
          <cell r="F63">
            <v>39816</v>
          </cell>
        </row>
        <row r="64">
          <cell r="B64">
            <v>60</v>
          </cell>
          <cell r="F64">
            <v>39816</v>
          </cell>
        </row>
        <row r="65">
          <cell r="B65">
            <v>61</v>
          </cell>
          <cell r="F65">
            <v>39816</v>
          </cell>
        </row>
        <row r="66">
          <cell r="B66">
            <v>62</v>
          </cell>
          <cell r="F66">
            <v>39816</v>
          </cell>
        </row>
        <row r="67">
          <cell r="B67">
            <v>63</v>
          </cell>
          <cell r="F67">
            <v>39816</v>
          </cell>
        </row>
        <row r="68">
          <cell r="B68">
            <v>64</v>
          </cell>
          <cell r="F68">
            <v>39816</v>
          </cell>
        </row>
        <row r="69">
          <cell r="B69">
            <v>65</v>
          </cell>
          <cell r="F69">
            <v>39816</v>
          </cell>
        </row>
        <row r="70">
          <cell r="B70">
            <v>66</v>
          </cell>
          <cell r="F70">
            <v>39816</v>
          </cell>
        </row>
      </sheetData>
      <sheetData sheetId="1" refreshError="1"/>
      <sheetData sheetId="2" refreshError="1">
        <row r="5">
          <cell r="A5">
            <v>1000</v>
          </cell>
          <cell r="B5" t="str">
            <v>Generales</v>
          </cell>
        </row>
        <row r="6">
          <cell r="A6">
            <v>1001</v>
          </cell>
          <cell r="B6" t="str">
            <v xml:space="preserve">VALLA PUBLICITARIA INFORMATIVA 2.5X4.0 M </v>
          </cell>
        </row>
        <row r="7">
          <cell r="A7">
            <v>1002</v>
          </cell>
          <cell r="B7" t="str">
            <v xml:space="preserve">LOCALIZACIÓN Y REPLANTEO </v>
          </cell>
        </row>
        <row r="8">
          <cell r="A8">
            <v>1003</v>
          </cell>
          <cell r="B8" t="str">
            <v>DESMONTE Y DESCAPOTE E=0.20</v>
          </cell>
        </row>
        <row r="9">
          <cell r="A9">
            <v>1004</v>
          </cell>
          <cell r="B9" t="str">
            <v>CAMPAMENTO Y ALMACÉN PARA MATERIALES</v>
          </cell>
        </row>
        <row r="10">
          <cell r="A10">
            <v>1005</v>
          </cell>
          <cell r="B10" t="str">
            <v>APIQUES PARA VERIFICACIÓN DE REDES HASTA 1M3</v>
          </cell>
        </row>
        <row r="11">
          <cell r="A11">
            <v>1006</v>
          </cell>
          <cell r="B11" t="str">
            <v>DESMONTE, DESCAPOTE DESENRAICE Y LIMPIEZA</v>
          </cell>
        </row>
        <row r="13">
          <cell r="A13">
            <v>1100</v>
          </cell>
          <cell r="B13" t="str">
            <v>Cortes y Demolisiones</v>
          </cell>
        </row>
        <row r="14">
          <cell r="A14">
            <v>1101</v>
          </cell>
          <cell r="B14" t="str">
            <v>CORTE DE PAVIMENTO</v>
          </cell>
        </row>
        <row r="15">
          <cell r="A15">
            <v>1102</v>
          </cell>
          <cell r="B15" t="str">
            <v>DEMOLICION DE PAVIMENTO FLEXIBLE INCLUYE RETIRO</v>
          </cell>
        </row>
        <row r="16">
          <cell r="A16">
            <v>1103</v>
          </cell>
          <cell r="B16" t="str">
            <v xml:space="preserve">DEMOLICION DE ANDENES </v>
          </cell>
        </row>
        <row r="17">
          <cell r="A17">
            <v>1104</v>
          </cell>
          <cell r="B17" t="str">
            <v xml:space="preserve">DEMOLICION DE SARDINELES </v>
          </cell>
        </row>
        <row r="18">
          <cell r="A18">
            <v>1105</v>
          </cell>
          <cell r="B18" t="str">
            <v>DEMOLICION DE PAVIMENTO RIGIDO INCLUYE RETIRO</v>
          </cell>
        </row>
        <row r="19">
          <cell r="A19">
            <v>1106</v>
          </cell>
          <cell r="B19" t="str">
            <v>DEMOLICION DE PAVIMENTO FLEXIBLE O RÍGIDO INCLUYE RETIRO</v>
          </cell>
        </row>
        <row r="20">
          <cell r="A20">
            <v>1107</v>
          </cell>
          <cell r="B20" t="str">
            <v xml:space="preserve">DEMOLICION DE ESCALERA SOBRE PISO </v>
          </cell>
        </row>
        <row r="21">
          <cell r="A21">
            <v>1108</v>
          </cell>
          <cell r="B21" t="str">
            <v>DEMOLICION DE POZOS EXISTENTES EN CONCRETO O LADRILLO</v>
          </cell>
        </row>
        <row r="22">
          <cell r="A22">
            <v>1109</v>
          </cell>
          <cell r="B22" t="str">
            <v>DEMOLICIÓN DE SEPARADOR INCLUYE RETIRO DE ESCOMBROS</v>
          </cell>
        </row>
        <row r="23">
          <cell r="A23">
            <v>1110</v>
          </cell>
          <cell r="B23" t="str">
            <v>SEÑALIZACIÓN (AISLAMIENTO A LADO Y LADO DE LAS ZANJAS)</v>
          </cell>
        </row>
        <row r="25">
          <cell r="B25" t="str">
            <v>EXCAVACIONES, RELLENOS Y OTROS MOVIMIENTOS DE TIERRA</v>
          </cell>
        </row>
        <row r="26">
          <cell r="A26">
            <v>2000</v>
          </cell>
          <cell r="B26" t="str">
            <v>Excavaciones Generales</v>
          </cell>
        </row>
        <row r="27">
          <cell r="A27">
            <v>2001</v>
          </cell>
          <cell r="B27" t="str">
            <v>EXCAVACIÓN EN MATERIAL COMÚN COLECTOR DOMICILIARIAS H (0 - 2M) SIN ENTIBADO</v>
          </cell>
        </row>
        <row r="28">
          <cell r="A28">
            <v>2002</v>
          </cell>
          <cell r="B28" t="str">
            <v xml:space="preserve">EXCAVACIÓN MATERIALCOMÚN COLECTOR H (2-4)M CON ENTIBADO </v>
          </cell>
        </row>
        <row r="29">
          <cell r="A29">
            <v>2003</v>
          </cell>
          <cell r="B29" t="str">
            <v xml:space="preserve">EXCAVACIÓN MATERIALCOMÚN COLECTOR  (H&gt;4)M CON ENTIBADO </v>
          </cell>
        </row>
        <row r="30">
          <cell r="A30">
            <v>2300</v>
          </cell>
          <cell r="B30" t="str">
            <v>Rellenos y Acarreos</v>
          </cell>
        </row>
        <row r="31">
          <cell r="A31">
            <v>2301</v>
          </cell>
          <cell r="B31" t="str">
            <v>RELLENO EN MATERIAL GRANULAR PARA CIMENTACIÓN DE TUBERÍAS M3</v>
          </cell>
        </row>
        <row r="32">
          <cell r="A32">
            <v>2302</v>
          </cell>
          <cell r="B32" t="str">
            <v>RELLENO CONFORMADO Y VIBROCOMPACTADO EN CAPAS DE 10 CM CON MATERIAL DE PRÉSTAMO</v>
          </cell>
        </row>
        <row r="33">
          <cell r="A33">
            <v>2303</v>
          </cell>
          <cell r="B33" t="str">
            <v xml:space="preserve">RELLENO CONFORMADO Y VIBROCOMPACTADO EN CAPAS DE 10 CM CON MATERIAL COMUN DE EXCAVACIÓN </v>
          </cell>
        </row>
        <row r="34">
          <cell r="A34">
            <v>2304</v>
          </cell>
          <cell r="B34" t="str">
            <v>RETIRO Y DISPOSICIÓN DE MATERIAL SOBRANTE Y/O ESCOMBRO</v>
          </cell>
        </row>
        <row r="35">
          <cell r="A35">
            <v>2305</v>
          </cell>
          <cell r="B35" t="str">
            <v xml:space="preserve">REMOCION DE DERRUMBES PARA ESTABILIZACIÓN DEL TALUD </v>
          </cell>
        </row>
        <row r="36">
          <cell r="A36">
            <v>2400</v>
          </cell>
          <cell r="B36" t="str">
            <v>Manejo de agua</v>
          </cell>
        </row>
        <row r="37">
          <cell r="A37">
            <v>2401</v>
          </cell>
          <cell r="B37" t="str">
            <v>MANEJO DE AGUAS PLUVIALES DE ESCORRENTIA Y SUBSUPERFICIALES INCLUYE OPERARIO</v>
          </cell>
        </row>
        <row r="39">
          <cell r="B39" t="str">
            <v>RED DE ACUEDUCTO</v>
          </cell>
        </row>
        <row r="40">
          <cell r="A40">
            <v>3000</v>
          </cell>
          <cell r="B40" t="str">
            <v>Instalación Tuberías red de acueducto</v>
          </cell>
        </row>
        <row r="41">
          <cell r="A41">
            <v>3001</v>
          </cell>
          <cell r="B41" t="str">
            <v>INSTALACIÓN TUBERIA PVC 2" PRESION UM RDE 22</v>
          </cell>
        </row>
        <row r="42">
          <cell r="A42">
            <v>3002</v>
          </cell>
          <cell r="B42" t="str">
            <v>INSTALACIÓN TUBERIA PVC 2½" PRESION UM RDE 21</v>
          </cell>
        </row>
        <row r="43">
          <cell r="A43">
            <v>3003</v>
          </cell>
          <cell r="B43" t="str">
            <v>INSTALACIÓN TUBERIA PVC 3" PRESION UM RDE 21</v>
          </cell>
        </row>
        <row r="44">
          <cell r="A44">
            <v>3004</v>
          </cell>
          <cell r="B44" t="str">
            <v>REPOSICIÓN DE TRAMOS PARCIALES DE (1 A 6M) EN TUBERIA PVC 3" PRESION UM RDE 21 INCLUYE EXCAVACIONES, RELLENOS, REMOCIÓN Y M.O EN GENERAL</v>
          </cell>
        </row>
        <row r="45">
          <cell r="A45">
            <v>3005</v>
          </cell>
          <cell r="B45" t="str">
            <v>INSTALACIÓN TUBERIA PVC 4" PRESION UM RDE 21</v>
          </cell>
        </row>
        <row r="46">
          <cell r="A46">
            <v>3006</v>
          </cell>
          <cell r="B46" t="str">
            <v>INSTALACIÓN TUBERIA PVC 6" PRESION UM RDE 21</v>
          </cell>
        </row>
        <row r="47">
          <cell r="A47">
            <v>3007</v>
          </cell>
          <cell r="B47" t="str">
            <v>INSTALACIÓN TUBERIA PVC 8" PRESION UM RDE 21</v>
          </cell>
        </row>
        <row r="48">
          <cell r="A48">
            <v>3008</v>
          </cell>
          <cell r="B48" t="str">
            <v>INSTALACIÓN TUBERIA PVC 10" PRESION UM RDE 21</v>
          </cell>
        </row>
        <row r="49">
          <cell r="A49">
            <v>3009</v>
          </cell>
          <cell r="B49" t="str">
            <v>INSTALACIÓN TUBERIA PVC 12" PRESION UM RDE 21</v>
          </cell>
        </row>
        <row r="50">
          <cell r="A50">
            <v>3010</v>
          </cell>
          <cell r="B50" t="str">
            <v>INSTALACIÓN TUBERIA PVC 14" PRESION UM RDE 21</v>
          </cell>
        </row>
        <row r="51">
          <cell r="A51">
            <v>3011</v>
          </cell>
          <cell r="B51" t="str">
            <v>INSTALACIÓN TUBERIA PVC 16" PRESION UM RDE 21</v>
          </cell>
        </row>
        <row r="52">
          <cell r="A52">
            <v>3012</v>
          </cell>
          <cell r="B52" t="str">
            <v>INSTALACIÓN TUBERIA PVC 18" PRESION UM RDE 21</v>
          </cell>
        </row>
        <row r="53">
          <cell r="A53">
            <v>3013</v>
          </cell>
          <cell r="B53" t="str">
            <v>INSTALACIÓN TUBERIA PVC 20" PRESION UM RDE 21</v>
          </cell>
        </row>
        <row r="54">
          <cell r="A54">
            <v>3014</v>
          </cell>
          <cell r="B54" t="str">
            <v>INSTALACIÓN TUBERIA PEAD 25" PRESION PE 40 PN 10</v>
          </cell>
        </row>
        <row r="55">
          <cell r="B55" t="str">
            <v>INSTALACIÓN TUBERIA PEAD 32" PRESION PE 40 PN 10</v>
          </cell>
        </row>
        <row r="56">
          <cell r="B56" t="str">
            <v>INSTALACIÓN TUBERIA PEAD 63" PRESION UM  PE 100 PN 10</v>
          </cell>
        </row>
        <row r="58">
          <cell r="B58" t="str">
            <v>Instalación Accesorios red de acueducto</v>
          </cell>
        </row>
        <row r="59">
          <cell r="A59">
            <v>3015</v>
          </cell>
          <cell r="B59" t="str">
            <v>INSTALACION TEE PVC 3x3x3"</v>
          </cell>
        </row>
        <row r="60">
          <cell r="A60">
            <v>3016</v>
          </cell>
          <cell r="B60" t="str">
            <v>INSTALACION CODO GRAN RADIO 11¼° PVC 3" UNIÓN MECÁNICA RDE 21</v>
          </cell>
        </row>
        <row r="61">
          <cell r="A61">
            <v>3017</v>
          </cell>
          <cell r="B61" t="str">
            <v xml:space="preserve">INSTALACION DE ACCESORIOS DE 2" a 4" </v>
          </cell>
        </row>
        <row r="62">
          <cell r="A62">
            <v>3018</v>
          </cell>
          <cell r="B62" t="str">
            <v xml:space="preserve">INSTALACION DE ACCESORIOS DE 6" a 8" </v>
          </cell>
        </row>
        <row r="63">
          <cell r="A63">
            <v>3019</v>
          </cell>
          <cell r="B63" t="str">
            <v xml:space="preserve">INSTALACION DE ACCESORIOS  DE 10" a 12" </v>
          </cell>
        </row>
        <row r="64">
          <cell r="A64">
            <v>3020</v>
          </cell>
          <cell r="B64" t="str">
            <v xml:space="preserve">INSTALACION DE ACCESORIOS  DE 14" a 16" </v>
          </cell>
        </row>
        <row r="65">
          <cell r="A65">
            <v>3021</v>
          </cell>
          <cell r="B65" t="str">
            <v xml:space="preserve">INSTALACION DE ACCESORIOS DE 16" a 18" </v>
          </cell>
        </row>
        <row r="66">
          <cell r="A66">
            <v>3022</v>
          </cell>
          <cell r="B66" t="str">
            <v xml:space="preserve">INSTALACION DE ACCESORIOS DE 18" a 20" </v>
          </cell>
        </row>
        <row r="67">
          <cell r="A67">
            <v>3023</v>
          </cell>
          <cell r="B67" t="str">
            <v>INSTALACION DE HIDRANTE TIPO MILAN DN 3" EXL PVC</v>
          </cell>
        </row>
        <row r="68">
          <cell r="A68">
            <v>3024</v>
          </cell>
          <cell r="B68" t="str">
            <v>INSTALACION DE VÁLVULA DE 3" HF COMPUERTA ELÁSTICA VNA INOXIDABLE ExE</v>
          </cell>
        </row>
        <row r="69">
          <cell r="A69">
            <v>3025</v>
          </cell>
          <cell r="B69" t="str">
            <v>INSTALACION DE VÁLVULA DE 4" HF COMPUERTA ELÁSTICA VNA INOXIDABLE ExE</v>
          </cell>
        </row>
        <row r="70">
          <cell r="A70">
            <v>3026</v>
          </cell>
          <cell r="B70" t="str">
            <v>INSTALACION DE VÁLVULA DE 6" HF COMPUERTA ELÁSTICA VNA INOXIDABLE ExE</v>
          </cell>
        </row>
        <row r="71">
          <cell r="A71">
            <v>3027</v>
          </cell>
          <cell r="B71" t="str">
            <v>INSTALACION DE VÁLVULA DE 10" HF COMPUERTA ELÁSTICA VNA INOXIDABLE ExE</v>
          </cell>
        </row>
        <row r="72">
          <cell r="A72">
            <v>3028</v>
          </cell>
          <cell r="B72" t="str">
            <v>INSTALACION DE VÁLVULA DE 12" HF COMPUERTA ELÁSTICA VNA INOXIDABLE ExE</v>
          </cell>
        </row>
        <row r="73">
          <cell r="A73">
            <v>3029</v>
          </cell>
          <cell r="B73" t="str">
            <v>INSTALACION DE TAPAVÁLVULAS DE SEGURIDAD TIPO PESADO</v>
          </cell>
        </row>
        <row r="74">
          <cell r="A74">
            <v>3030</v>
          </cell>
          <cell r="B74" t="str">
            <v>CONCRETO ATRAQUE DE ACCESORIOS Y OBRAS VARIAS</v>
          </cell>
        </row>
        <row r="75">
          <cell r="A75">
            <v>3031</v>
          </cell>
          <cell r="B75" t="str">
            <v>DOMICILIARIA ACUEDUCTO COMPLETA INCLUYE ACCESORIOS, MEDIDOR ,2 LLAVE CORTE ANTIFRAUDE ,TAPA HF, COLLARIN, PLACA DE CONCRETO FIJACIÓN E INSTALACION</v>
          </cell>
        </row>
        <row r="76">
          <cell r="A76">
            <v>3032</v>
          </cell>
          <cell r="B76" t="str">
            <v>DOMICILIARIA COMPLETA ACUEDUCTO INCLUYE EXCAVACIÓN, RELLENOS Y SUMINISTROS DE ACCESORIOS, MEDIDOR ,2 LLAVE CORTE ANTIFRAUDE ,TAPA HF, COLLARIN, DEMOLISIONES, CAJILLA, PLACA DE CONCRETO FIJACIÓN E INSTALACION A TODO COSTO</v>
          </cell>
        </row>
        <row r="77">
          <cell r="A77">
            <v>3033</v>
          </cell>
          <cell r="B77" t="str">
            <v>INSTALACIÓN TEE HF DE 6x3" EXL PVC</v>
          </cell>
        </row>
        <row r="78">
          <cell r="A78">
            <v>3034</v>
          </cell>
          <cell r="B78" t="str">
            <v>INSTALACIÓN TEE HF DE 8x6" EXL PVC</v>
          </cell>
        </row>
        <row r="79">
          <cell r="A79">
            <v>3035</v>
          </cell>
          <cell r="B79" t="str">
            <v>INSTALACIÓN CRUZ HF DE 6x6" EXL PVC</v>
          </cell>
        </row>
        <row r="80">
          <cell r="A80">
            <v>3036</v>
          </cell>
          <cell r="B80" t="str">
            <v>INSTALACIÓN REDUCCIÓN CONCENTRICA HF DE 6x3" EXL PVC</v>
          </cell>
        </row>
        <row r="81">
          <cell r="A81">
            <v>3037</v>
          </cell>
          <cell r="B81" t="str">
            <v>INSTALACIÓN CODO GRAN RADIO DE 45ْ PVC PRESIÓN 3"</v>
          </cell>
        </row>
        <row r="82">
          <cell r="A82">
            <v>3038</v>
          </cell>
          <cell r="B82" t="str">
            <v>INSTALACIÓN TEE PVC DE 3x3" UM RDE 21</v>
          </cell>
        </row>
        <row r="83">
          <cell r="A83">
            <v>3039</v>
          </cell>
          <cell r="B83" t="str">
            <v>INSTALACIOIN TAPONES LISOS HF</v>
          </cell>
        </row>
        <row r="84">
          <cell r="A84">
            <v>3040</v>
          </cell>
          <cell r="B84" t="str">
            <v>INSTALACIÓN TEE PVC DE 6x3"</v>
          </cell>
        </row>
        <row r="85">
          <cell r="A85">
            <v>3041</v>
          </cell>
          <cell r="B85" t="str">
            <v xml:space="preserve">INSTALACIÓN TEE PVC DE 8x6" </v>
          </cell>
        </row>
        <row r="86">
          <cell r="A86">
            <v>3042</v>
          </cell>
          <cell r="B86" t="str">
            <v>INSTALACIÓN CRUZ HF DE 6x6" EXL PVC</v>
          </cell>
        </row>
        <row r="87">
          <cell r="A87">
            <v>3043</v>
          </cell>
          <cell r="B87" t="str">
            <v>INSTALACIÓN VÁLVULA DE 2" A 4" INCLUYE ACCESORIOS DE ACOPLE AL SISTEMA</v>
          </cell>
        </row>
        <row r="88">
          <cell r="A88">
            <v>3044</v>
          </cell>
          <cell r="B88" t="str">
            <v>INSTALACIÓN VÁLVULA DE 6" A 8" INCLUYE ACCESORIOS DE ACOPLE AL SISTEMA</v>
          </cell>
        </row>
        <row r="89">
          <cell r="A89">
            <v>3045</v>
          </cell>
          <cell r="B89" t="str">
            <v>INSTALACIÓN VÁLVULA DE 10" A 12" INCLUYE ACCESORIOS DE ACOPLE AL SISTEMA</v>
          </cell>
        </row>
        <row r="90">
          <cell r="A90">
            <v>3046</v>
          </cell>
          <cell r="B90" t="str">
            <v>INSTALACIÓN UNIÓN REPARACIÓN PVC 3"</v>
          </cell>
        </row>
        <row r="91">
          <cell r="A91">
            <v>3047</v>
          </cell>
          <cell r="B91" t="str">
            <v>INSTALACIÓN UNIÓN UNIVERSAL HF 3"</v>
          </cell>
        </row>
        <row r="92">
          <cell r="A92">
            <v>3048</v>
          </cell>
          <cell r="B92" t="str">
            <v>INSTALACIÓN VÁLVULA DE 14" A 16" INCLUYE ACCESORIOS DE ACOPLE AL SISTEMA</v>
          </cell>
        </row>
        <row r="93">
          <cell r="A93">
            <v>3049</v>
          </cell>
          <cell r="B93" t="str">
            <v>INSTALACIÓN VÁLVULA DE 18" A 20" INCLUYE ACCESORIOS DE ACOPLE AL SISTEMA</v>
          </cell>
        </row>
        <row r="94">
          <cell r="A94">
            <v>3050</v>
          </cell>
          <cell r="B94" t="str">
            <v>INSTALACIÓN TUBERÍA PEAD 3" PE 100 PN 10</v>
          </cell>
        </row>
        <row r="95">
          <cell r="A95">
            <v>3051</v>
          </cell>
          <cell r="B95" t="str">
            <v>INSTALACIÓN TUBERÍA PEAD 4" PE 100 PN 10</v>
          </cell>
        </row>
        <row r="96">
          <cell r="A96">
            <v>3052</v>
          </cell>
          <cell r="B96" t="str">
            <v>INSTALACIÓN TUBERÍA PEAD 6" PE 100 PN 10</v>
          </cell>
        </row>
        <row r="97">
          <cell r="A97">
            <v>3053</v>
          </cell>
          <cell r="B97" t="str">
            <v>INSTALACIÓN TUBERÍA PEAD 8" PE 100 PN 10</v>
          </cell>
        </row>
        <row r="98">
          <cell r="A98">
            <v>3054</v>
          </cell>
          <cell r="B98" t="str">
            <v>INSTALACIÓN TEE PEAD 3x3" TERMOENSAMBLADA</v>
          </cell>
        </row>
        <row r="99">
          <cell r="A99">
            <v>3055</v>
          </cell>
          <cell r="B99" t="str">
            <v>INSTALACIÓN TEE PEAD 6x3" TERMOENSAMBLADA</v>
          </cell>
        </row>
        <row r="100">
          <cell r="A100">
            <v>3056</v>
          </cell>
          <cell r="B100" t="str">
            <v>INSTALACIÓN TEE PEAD 6x4" TERMOENSAMBLADA</v>
          </cell>
        </row>
        <row r="101">
          <cell r="A101">
            <v>3057</v>
          </cell>
          <cell r="B101" t="str">
            <v>INSTALACIÓN TEE PEAD 8x3" TERMOENSAMBLADA</v>
          </cell>
        </row>
        <row r="102">
          <cell r="A102">
            <v>3058</v>
          </cell>
          <cell r="B102" t="str">
            <v>INSTALACIÓN TEE PEAD 8x4" TERMOENSAMBLADA</v>
          </cell>
        </row>
        <row r="103">
          <cell r="A103">
            <v>3059</v>
          </cell>
          <cell r="B103" t="str">
            <v>INSTALACIÓN TEE PEAD 8x6" TERMOENSAMBLADA</v>
          </cell>
        </row>
        <row r="104">
          <cell r="A104">
            <v>3060</v>
          </cell>
          <cell r="B104" t="str">
            <v>INSTALACIÓN REDUCCIÓN PEAD 6x3" PE 100 PN 10 TERMOFUSION</v>
          </cell>
        </row>
        <row r="105">
          <cell r="A105">
            <v>3061</v>
          </cell>
          <cell r="B105" t="str">
            <v>INSTALACIÓN REDUCCIÓN PEAD 6x4" PE 100 PN 10 TERMOFUSION</v>
          </cell>
        </row>
        <row r="106">
          <cell r="A106">
            <v>3062</v>
          </cell>
          <cell r="B106" t="str">
            <v>INSTALACIÓN REDUCCIÓN PEAD 8x4" PE 100 PN 10 TERMOFUSION</v>
          </cell>
        </row>
        <row r="107">
          <cell r="A107">
            <v>3063</v>
          </cell>
          <cell r="B107" t="str">
            <v>INSTALACIÓN REDUCCIÓN PEAD 8x6" PE 100 PN 10 TERMOFUSION</v>
          </cell>
        </row>
        <row r="108">
          <cell r="A108">
            <v>3064</v>
          </cell>
          <cell r="B108" t="str">
            <v>INSTALACIÓN TAPÓN PEAD 3" TERMOENSAMBLADA</v>
          </cell>
        </row>
        <row r="109">
          <cell r="A109">
            <v>3065</v>
          </cell>
          <cell r="B109" t="str">
            <v>INSTALACIÓN REDUCCIÓN PEAD 4x3" PE 100 PN 10 TERMOFUSION</v>
          </cell>
        </row>
        <row r="110">
          <cell r="A110">
            <v>3066</v>
          </cell>
          <cell r="B110" t="str">
            <v>INSTALACIÓN REDUCCIÓN PEAD 10x4" TERMOENSAMBLADA</v>
          </cell>
        </row>
        <row r="111">
          <cell r="A111">
            <v>3067</v>
          </cell>
          <cell r="B111" t="str">
            <v>INSTALACIÓN REDUCCIÓN PEAD 10x6" TERMOENSAMBLADA</v>
          </cell>
        </row>
        <row r="112">
          <cell r="A112">
            <v>3068</v>
          </cell>
          <cell r="B112" t="str">
            <v>INSTALACIÓN REDUCCIÓN PEAD 10x8" TERMOENSAMBLADA</v>
          </cell>
        </row>
        <row r="113">
          <cell r="A113">
            <v>3069</v>
          </cell>
          <cell r="B113" t="str">
            <v>INSTALACIÓN TEE PEAD 10x10" PE 100 PN 10 TERMOENSAMBLADA</v>
          </cell>
        </row>
        <row r="114">
          <cell r="A114">
            <v>3070</v>
          </cell>
          <cell r="B114" t="str">
            <v>INSTALACIÓN TUBERÍA PEAD 10" PE 100 PN 10</v>
          </cell>
        </row>
        <row r="115">
          <cell r="A115">
            <v>3071</v>
          </cell>
          <cell r="B115" t="str">
            <v>INSTALACIÓN CODO PEAD 90ª 10" TERMOENSAMBLADA</v>
          </cell>
        </row>
        <row r="116">
          <cell r="A116">
            <v>3072</v>
          </cell>
          <cell r="B116" t="str">
            <v>INSTALACIÓN TUBERÍA ACUEDUCTO GRP 24" DN 600 PN10 SN2500 INCLUYE ACOPLES</v>
          </cell>
        </row>
        <row r="117">
          <cell r="A117">
            <v>3073</v>
          </cell>
          <cell r="B117" t="str">
            <v>INSTALACIÓN UNIONES DE TRANSICIÓN EN ACERO AL CARBÓN 24" CCP A GRP</v>
          </cell>
        </row>
        <row r="119">
          <cell r="A119">
            <v>3100</v>
          </cell>
          <cell r="B119" t="str">
            <v>Suministro Acueducto tuberias y accesorios PVC</v>
          </cell>
        </row>
        <row r="120">
          <cell r="A120">
            <v>3101</v>
          </cell>
          <cell r="B120" t="str">
            <v>TUBERIA PVC 2" PRESION UM RDE 22</v>
          </cell>
        </row>
        <row r="121">
          <cell r="A121">
            <v>3102</v>
          </cell>
          <cell r="B121" t="str">
            <v>TUBERIA PVC 2½" PRESION UM RDE 21</v>
          </cell>
        </row>
        <row r="122">
          <cell r="A122">
            <v>3103</v>
          </cell>
          <cell r="B122" t="str">
            <v>TUBERIA PVC 3" PRESION UM RDE 21</v>
          </cell>
        </row>
        <row r="123">
          <cell r="A123">
            <v>3104</v>
          </cell>
          <cell r="B123" t="str">
            <v>TUBERIA PVC 4" PRESION UM RDE 21</v>
          </cell>
        </row>
        <row r="124">
          <cell r="A124">
            <v>3105</v>
          </cell>
          <cell r="B124" t="str">
            <v>TUBERIA PVC 6" PRESION UM RDE 21</v>
          </cell>
        </row>
        <row r="125">
          <cell r="A125">
            <v>3106</v>
          </cell>
          <cell r="B125" t="str">
            <v>TUBERIA PVC 8" PRESION UM RDE 21</v>
          </cell>
        </row>
        <row r="126">
          <cell r="A126">
            <v>3107</v>
          </cell>
          <cell r="B126" t="str">
            <v>TUBERIA PVC 10" PRESION UM RDE 21</v>
          </cell>
        </row>
        <row r="127">
          <cell r="A127">
            <v>3108</v>
          </cell>
          <cell r="B127" t="str">
            <v>TUBERIA PVC 12" PRESION UM RDE 21</v>
          </cell>
        </row>
        <row r="128">
          <cell r="A128">
            <v>3109</v>
          </cell>
          <cell r="B128" t="str">
            <v>TUBERIA PVC 14" PRESION UM RDE 21</v>
          </cell>
        </row>
        <row r="129">
          <cell r="A129">
            <v>3110</v>
          </cell>
          <cell r="B129" t="str">
            <v>TUBERIA PVC 16" PRESION UM RDE 21</v>
          </cell>
        </row>
        <row r="130">
          <cell r="A130">
            <v>3111</v>
          </cell>
          <cell r="B130" t="str">
            <v>TUBERIA PVC 18" PRESION UM RDE 21</v>
          </cell>
        </row>
        <row r="131">
          <cell r="A131">
            <v>3112</v>
          </cell>
          <cell r="B131" t="str">
            <v>TUBERIA PVC 20" PRESION UM RDE 21</v>
          </cell>
        </row>
        <row r="132">
          <cell r="A132">
            <v>3113</v>
          </cell>
          <cell r="B132" t="str">
            <v>SUMINSTRO DE UNION REPARACIÓN PVC PRESIÓN DE 2" UNIÓN MECÁNICA</v>
          </cell>
        </row>
        <row r="133">
          <cell r="A133">
            <v>3114</v>
          </cell>
          <cell r="B133" t="str">
            <v>SUMINSTRO DE UNION REPARACIÓN PVC PRESIÓN DE 3" UNIÓN MECÁNICA</v>
          </cell>
        </row>
        <row r="134">
          <cell r="A134">
            <v>3115</v>
          </cell>
          <cell r="B134" t="str">
            <v>SUMINSTRO DE UNION REPARACIÓN PVC PRESIÓN DE 4" UNIÓN MECÁNICA</v>
          </cell>
        </row>
        <row r="135">
          <cell r="A135">
            <v>3116</v>
          </cell>
          <cell r="B135" t="str">
            <v>SUMINSTRO DE UNION REPARACIÓN PVC PRESIÓN DE 6" UNIÓN MECÁNICA</v>
          </cell>
        </row>
        <row r="136">
          <cell r="A136">
            <v>3117</v>
          </cell>
          <cell r="B136" t="str">
            <v>SUMINSTRO DE UNION REPARACIÓN PVC PRESIÓN DE 8" UNIÓN MECÁNICA</v>
          </cell>
        </row>
        <row r="137">
          <cell r="A137">
            <v>3118</v>
          </cell>
          <cell r="B137" t="str">
            <v>SUMINSTRO DE UNION REPARACIÓN PVC PRESIÓN DE 10" UNIÓN MECÁNICA</v>
          </cell>
        </row>
        <row r="138">
          <cell r="A138">
            <v>3119</v>
          </cell>
          <cell r="B138" t="str">
            <v>CODO GRAN RADIO DE 45ْ PVC PRESIÓN 2"</v>
          </cell>
        </row>
        <row r="139">
          <cell r="A139">
            <v>3120</v>
          </cell>
          <cell r="B139" t="str">
            <v>CODO GRAN RADIO DE 45ْ PVC PRESIÓN 2½"</v>
          </cell>
        </row>
        <row r="140">
          <cell r="A140">
            <v>3121</v>
          </cell>
          <cell r="B140" t="str">
            <v>CODO GRAN RADIO DE 45ْ PVC PRESIÓN 3"</v>
          </cell>
        </row>
        <row r="141">
          <cell r="A141">
            <v>3122</v>
          </cell>
          <cell r="B141" t="str">
            <v>CODO GRAN RADIO DE 45ْ PVC PRESIÓN 4"</v>
          </cell>
        </row>
        <row r="142">
          <cell r="A142">
            <v>3123</v>
          </cell>
          <cell r="B142" t="str">
            <v>CODO GRAN RADIO DE 45ْ PVC PRESIÓN 6"</v>
          </cell>
        </row>
        <row r="143">
          <cell r="A143">
            <v>3124</v>
          </cell>
          <cell r="B143" t="str">
            <v>CODO GRAN RADIO DE 45ْ PVC PRESIÓN 8"</v>
          </cell>
        </row>
        <row r="144">
          <cell r="A144">
            <v>3125</v>
          </cell>
          <cell r="B144" t="str">
            <v>SUMINISTRO REDUCCIÓN PVC 2x1½</v>
          </cell>
        </row>
        <row r="145">
          <cell r="A145">
            <v>3126</v>
          </cell>
          <cell r="B145" t="str">
            <v>SUMINISTRO REDUCCIÓN PVC 2½x2</v>
          </cell>
        </row>
        <row r="146">
          <cell r="A146">
            <v>3127</v>
          </cell>
          <cell r="B146" t="str">
            <v>SUMINISTRO REDUCCIÓN PVC 3x2</v>
          </cell>
        </row>
        <row r="147">
          <cell r="A147">
            <v>3128</v>
          </cell>
          <cell r="B147" t="str">
            <v>SUMINISTRO REDUCCIÓN PVC 3x2½</v>
          </cell>
        </row>
        <row r="148">
          <cell r="A148">
            <v>3129</v>
          </cell>
          <cell r="B148" t="str">
            <v>SUMINISTRO REDUCCIÓN PVC 4x2</v>
          </cell>
        </row>
        <row r="149">
          <cell r="A149">
            <v>3130</v>
          </cell>
          <cell r="B149" t="str">
            <v>SUMINISTRO REDUCCIÓN PVC 4x2½</v>
          </cell>
        </row>
        <row r="150">
          <cell r="A150">
            <v>3131</v>
          </cell>
          <cell r="B150" t="str">
            <v>SUMINISTRO REDUCCIÓN PVC 4x3</v>
          </cell>
        </row>
        <row r="151">
          <cell r="A151">
            <v>3132</v>
          </cell>
          <cell r="B151" t="str">
            <v>SUMINISTRO REDUCCIÓN PVC 6x4</v>
          </cell>
        </row>
        <row r="152">
          <cell r="A152">
            <v>3133</v>
          </cell>
          <cell r="B152" t="str">
            <v>SUMINISTRO REDUCCIÓN PVC 8x6</v>
          </cell>
        </row>
        <row r="153">
          <cell r="A153">
            <v>3134</v>
          </cell>
          <cell r="B153" t="str">
            <v>SUMINISTRO TEE PVC  3X3" UNIÓN MECÁNICA RDE 21</v>
          </cell>
        </row>
        <row r="154">
          <cell r="A154">
            <v>3135</v>
          </cell>
          <cell r="B154" t="str">
            <v>SUMINISTRO TEE PVC  4X3" UNIÓN MECÁNICA RDE 21</v>
          </cell>
        </row>
        <row r="155">
          <cell r="A155">
            <v>3136</v>
          </cell>
          <cell r="B155" t="str">
            <v>SUMINISTRO TEE PVC  6X4" UNIÓN MECÁNICA RDE 21</v>
          </cell>
        </row>
        <row r="156">
          <cell r="A156">
            <v>3137</v>
          </cell>
          <cell r="B156" t="str">
            <v>SUMINISTRO TEE PVC  6X3" UNIÓN MECÁNICA RDE 21</v>
          </cell>
        </row>
        <row r="157">
          <cell r="A157">
            <v>3138</v>
          </cell>
          <cell r="B157" t="str">
            <v>SUMINISTRO TEE PVC  8X4" UNIÓN MECÁNICA RDE 21</v>
          </cell>
        </row>
        <row r="158">
          <cell r="A158">
            <v>3139</v>
          </cell>
          <cell r="B158" t="str">
            <v>SUMINISTRO TEE PVC  8X6" UNIÓN MECÁNICA RDE 21</v>
          </cell>
        </row>
        <row r="159">
          <cell r="A159">
            <v>3140</v>
          </cell>
          <cell r="B159" t="str">
            <v>CODO GRAN RADIO 90° PVC 2" UNIÓN MECÁNICA RDE 21</v>
          </cell>
        </row>
        <row r="160">
          <cell r="A160">
            <v>3141</v>
          </cell>
          <cell r="B160" t="str">
            <v>CODO GRAN RADIO 90° PVC 2½" UNIÓN MECÁNICA RDE 21</v>
          </cell>
        </row>
        <row r="161">
          <cell r="A161">
            <v>3142</v>
          </cell>
          <cell r="B161" t="str">
            <v>CODO GRAN RADIO 90° PVC 3" UNIÓN MECÁNICA RDE 21</v>
          </cell>
        </row>
        <row r="162">
          <cell r="A162">
            <v>3143</v>
          </cell>
          <cell r="B162" t="str">
            <v>CODO GRAN RADIO 90° PVC 4" UNIÓN MECÁNICA RDE 21</v>
          </cell>
        </row>
        <row r="163">
          <cell r="A163">
            <v>3144</v>
          </cell>
          <cell r="B163" t="str">
            <v>CODO GRAN RADIO 90° PVC 6" UNIÓN MECÁNICA RDE 21</v>
          </cell>
        </row>
        <row r="164">
          <cell r="A164">
            <v>3145</v>
          </cell>
          <cell r="B164" t="str">
            <v>CODO GRAN RADIO 90° PVC 8" UNIÓN MECÁNICA RDE 21</v>
          </cell>
        </row>
        <row r="165">
          <cell r="A165">
            <v>3146</v>
          </cell>
          <cell r="B165" t="str">
            <v>CODO GRAN RADIO 90° PVC 10" UNIÓN MECÁNICA RDE 21</v>
          </cell>
        </row>
        <row r="166">
          <cell r="A166">
            <v>3147</v>
          </cell>
          <cell r="B166" t="str">
            <v>CODO GRAN RADIO 90° PVC 12" UNIÓN MECÁNICA RDE 21</v>
          </cell>
        </row>
        <row r="167">
          <cell r="A167">
            <v>3148</v>
          </cell>
          <cell r="B167" t="str">
            <v>CODO GRAN RADIO 22½° PVC 2" UNIÓN MECÁNICA RDE 21</v>
          </cell>
        </row>
        <row r="168">
          <cell r="A168">
            <v>3149</v>
          </cell>
          <cell r="B168" t="str">
            <v>CODO GRAN RADIO 22½° PVC 2½" UNIÓN MECÁNICA RDE 21</v>
          </cell>
        </row>
        <row r="169">
          <cell r="A169">
            <v>3150</v>
          </cell>
          <cell r="B169" t="str">
            <v>CODO GRAN RADIO 22½° PVC 3" UNIÓN MECÁNICA RDE 21</v>
          </cell>
        </row>
        <row r="170">
          <cell r="A170">
            <v>3151</v>
          </cell>
          <cell r="B170" t="str">
            <v>CODO GRAN RADIO 22½° PVC 4" UNIÓN MECÁNICA RDE 21</v>
          </cell>
        </row>
        <row r="171">
          <cell r="A171">
            <v>3152</v>
          </cell>
          <cell r="B171" t="str">
            <v>CODO GRAN RADIO 22½° PVC 6" UNIÓN MECÁNICA RDE 21</v>
          </cell>
        </row>
        <row r="172">
          <cell r="A172">
            <v>3153</v>
          </cell>
          <cell r="B172" t="str">
            <v>CODO GRAN RADIO 22½° PVC 8" UNIÓN MECÁNICA RDE 21</v>
          </cell>
        </row>
        <row r="173">
          <cell r="A173">
            <v>3154</v>
          </cell>
          <cell r="B173" t="str">
            <v>CODO GRAN RADIO 22½° PVC 10" UNIÓN MECÁNICA RDE 21</v>
          </cell>
        </row>
        <row r="174">
          <cell r="A174">
            <v>3155</v>
          </cell>
          <cell r="B174" t="str">
            <v>CODO GRAN RADIO 22½° PVC 12" UNIÓN MECÁNICA RDE 21</v>
          </cell>
        </row>
        <row r="175">
          <cell r="A175">
            <v>3156</v>
          </cell>
          <cell r="B175" t="str">
            <v>CODO GRAN RADIO 11¼° PVC 2" UNIÓN MECÁNICA RDE 21</v>
          </cell>
        </row>
        <row r="176">
          <cell r="A176">
            <v>3157</v>
          </cell>
          <cell r="B176" t="str">
            <v>CODO GRAN RADIO 11¼° PVC 2½" UNIÓN MECÁNICA RDE 21</v>
          </cell>
        </row>
        <row r="177">
          <cell r="A177">
            <v>3158</v>
          </cell>
          <cell r="B177" t="str">
            <v>CODO GRAN RADIO 11¼° PVC 3" UNIÓN MECÁNICA RDE 21</v>
          </cell>
        </row>
        <row r="178">
          <cell r="A178">
            <v>3159</v>
          </cell>
          <cell r="B178" t="str">
            <v>CODO GRAN RADIO 11¼° PVC 4" UNIÓN MECÁNICA RDE 21</v>
          </cell>
        </row>
        <row r="179">
          <cell r="A179">
            <v>3160</v>
          </cell>
          <cell r="B179" t="str">
            <v>CODO GRAN RADIO 11¼° PVC 6" UNIÓN MECÁNICA RDE 21</v>
          </cell>
        </row>
        <row r="180">
          <cell r="A180">
            <v>3161</v>
          </cell>
          <cell r="B180" t="str">
            <v>CODO GRAN RADIO 11¼° PVC 8" UNIÓN MECÁNICA RDE 21</v>
          </cell>
        </row>
        <row r="181">
          <cell r="A181">
            <v>3162</v>
          </cell>
          <cell r="B181" t="str">
            <v>CODO GRAN RADIO 11¼° PVC 10" UNIÓN MECÁNICA RDE 21</v>
          </cell>
        </row>
        <row r="182">
          <cell r="A182">
            <v>3163</v>
          </cell>
          <cell r="B182" t="str">
            <v>CODO GRAN RADIO 11¼° PVC 12" UNIÓN MECÁNICA RDE 21</v>
          </cell>
        </row>
        <row r="183">
          <cell r="A183">
            <v>3164</v>
          </cell>
          <cell r="B183" t="str">
            <v xml:space="preserve">SUMINISTRO REDUCCIÓN CONCENTRICA HF DE 6x3" EXL </v>
          </cell>
        </row>
        <row r="184">
          <cell r="A184">
            <v>3165</v>
          </cell>
          <cell r="B184" t="str">
            <v>SUMINISTRO TEE PVC 3x3" SCH 40</v>
          </cell>
        </row>
        <row r="185">
          <cell r="A185">
            <v>3166</v>
          </cell>
          <cell r="B185" t="str">
            <v>SUMINISTRO TEE PVC 4x4" SCH 40</v>
          </cell>
        </row>
        <row r="186">
          <cell r="A186">
            <v>3167</v>
          </cell>
          <cell r="B186" t="str">
            <v>SUMINISTRO DE BUJE SOLDADO PVC 4x3" SCH 40</v>
          </cell>
        </row>
        <row r="187">
          <cell r="A187">
            <v>3168</v>
          </cell>
          <cell r="B187" t="str">
            <v>CODO GRAN RADIO DE 45ْ PVC PRESIÓN 10"</v>
          </cell>
        </row>
        <row r="188">
          <cell r="A188">
            <v>3169</v>
          </cell>
          <cell r="B188" t="str">
            <v>CODO GRAN RADIO DE 45ْ PVC PRESIÓN 12"</v>
          </cell>
        </row>
        <row r="190">
          <cell r="B190" t="str">
            <v>Suministro Acueducto tuberias y accesorios PEAD</v>
          </cell>
        </row>
        <row r="191">
          <cell r="A191">
            <v>3171</v>
          </cell>
          <cell r="B191" t="str">
            <v>SUMINISTRO TUBERÍA PEAD 3" PE 100 PN 10</v>
          </cell>
        </row>
        <row r="192">
          <cell r="A192">
            <v>3172</v>
          </cell>
          <cell r="B192" t="str">
            <v>SUMINISTRO TUBERÍA PEAD 4" PE 100 PN 10</v>
          </cell>
        </row>
        <row r="193">
          <cell r="A193">
            <v>3173</v>
          </cell>
          <cell r="B193" t="str">
            <v>SUMINISTRO TUBERÍA PEAD 6" PE 100 PN 10</v>
          </cell>
        </row>
        <row r="194">
          <cell r="A194">
            <v>3174</v>
          </cell>
          <cell r="B194" t="str">
            <v>SUMINISTRO TUBERÍA PEAD 8" PE 100 PN 10</v>
          </cell>
        </row>
        <row r="195">
          <cell r="A195">
            <v>3175</v>
          </cell>
          <cell r="B195" t="str">
            <v>SUMINISTRO TEE PEAD 3x3" TERMOENSAMBLADA</v>
          </cell>
        </row>
        <row r="196">
          <cell r="A196">
            <v>3176</v>
          </cell>
          <cell r="B196" t="str">
            <v>SUMINISTRO TEE PEAD 6x3" TERMOENSAMBLADA</v>
          </cell>
        </row>
        <row r="197">
          <cell r="A197">
            <v>3177</v>
          </cell>
          <cell r="B197" t="str">
            <v>SUMINISTRO TEE PEAD 6x4" TERMOENSAMBLADA</v>
          </cell>
        </row>
        <row r="198">
          <cell r="A198">
            <v>3178</v>
          </cell>
          <cell r="B198" t="str">
            <v>SUMINISTRO TEE PEAD 8x3" TERMOENSAMBLADA</v>
          </cell>
        </row>
        <row r="199">
          <cell r="A199">
            <v>3179</v>
          </cell>
          <cell r="B199" t="str">
            <v>SUMINISTRO TEE PEAD 8x4" TERMOENSAMBLADA</v>
          </cell>
        </row>
        <row r="200">
          <cell r="A200">
            <v>3180</v>
          </cell>
          <cell r="B200" t="str">
            <v>SUMINISTRO TEE PEAD 8x6" TERMOENSAMBLADA</v>
          </cell>
        </row>
        <row r="201">
          <cell r="A201">
            <v>3181</v>
          </cell>
          <cell r="B201" t="str">
            <v>SUMINISTRO REDUCCIÓN PEAD 6x3" PE 100 PN 10 TERMOFUSION</v>
          </cell>
        </row>
        <row r="202">
          <cell r="A202">
            <v>3182</v>
          </cell>
          <cell r="B202" t="str">
            <v>SUMINISTRO REDUCCIÓN PEAD 6x4" PE 100 PN 10 TERMOFUSION</v>
          </cell>
        </row>
        <row r="203">
          <cell r="A203">
            <v>3183</v>
          </cell>
          <cell r="B203" t="str">
            <v>SUMINISTRO REDUCCIÓN PEAD 8x4" PE 100 PN 10 TERMOFUSION</v>
          </cell>
        </row>
        <row r="204">
          <cell r="A204">
            <v>3184</v>
          </cell>
          <cell r="B204" t="str">
            <v>SUMINISTRO REDUCCIÓN PEAD 8x6" PE 100 PN 10 TERMOFUSION</v>
          </cell>
        </row>
        <row r="205">
          <cell r="A205">
            <v>3185</v>
          </cell>
          <cell r="B205" t="str">
            <v>SUMINISTRO TAPÓN PEAD 3" TERMOENSAMBLADA</v>
          </cell>
        </row>
        <row r="206">
          <cell r="A206">
            <v>3186</v>
          </cell>
          <cell r="B206" t="str">
            <v>SUMINISTRO REDUCCIÓN PEAD 4x3" PE 100 PN 10 TERMOFUSION</v>
          </cell>
        </row>
        <row r="207">
          <cell r="A207">
            <v>3187</v>
          </cell>
          <cell r="B207" t="str">
            <v>SUMINISTRO REDUCCIÓN PEAD 10x4" TERMOENSAMBLADA</v>
          </cell>
        </row>
        <row r="208">
          <cell r="A208">
            <v>3188</v>
          </cell>
          <cell r="B208" t="str">
            <v>SUMINISTRO REDUCCIÓN PEAD 10x6" TERMOENSAMBLADA</v>
          </cell>
        </row>
        <row r="209">
          <cell r="A209">
            <v>3189</v>
          </cell>
          <cell r="B209" t="str">
            <v>SUMINISTRO REDUCCIÓN PEAD 10x8" TERMOENSAMBLADA</v>
          </cell>
        </row>
        <row r="210">
          <cell r="A210">
            <v>3190</v>
          </cell>
          <cell r="B210" t="str">
            <v>SUMINISTRO TEE PEAD 10x10" PE 100 PN 10 TERMOENSAMBLADA</v>
          </cell>
        </row>
        <row r="211">
          <cell r="A211">
            <v>3191</v>
          </cell>
          <cell r="B211" t="str">
            <v>SUMINISTRO TUBERÍA PEAD 10" PE 100 PN 10</v>
          </cell>
        </row>
        <row r="212">
          <cell r="A212">
            <v>3192</v>
          </cell>
          <cell r="B212" t="str">
            <v>SUMINISTRO CODO PEAD 90ª 10" TERMOENSAMBLADA</v>
          </cell>
        </row>
        <row r="213">
          <cell r="A213">
            <v>3193</v>
          </cell>
          <cell r="B213" t="str">
            <v xml:space="preserve">SUMINISTRO TUBERIA ACUEDUCTO GRP 24" DN600 PN10 SN2500 INCLUYE ACOPLES </v>
          </cell>
        </row>
        <row r="214">
          <cell r="A214">
            <v>3194</v>
          </cell>
          <cell r="B214" t="str">
            <v>UNIONES DE TRANSICIÓN EN ACERO AL CARBÓN Ø 24" CCP A GRP</v>
          </cell>
        </row>
        <row r="217">
          <cell r="A217">
            <v>3200</v>
          </cell>
          <cell r="B217" t="str">
            <v>Suministro Acueducto tuberias y accesorios HF</v>
          </cell>
        </row>
        <row r="218">
          <cell r="A218">
            <v>3201</v>
          </cell>
          <cell r="B218" t="str">
            <v>SUMINISTRO HIDRANTE TIPO MILÁN DN 3"</v>
          </cell>
        </row>
        <row r="219">
          <cell r="A219">
            <v>3202</v>
          </cell>
          <cell r="B219" t="str">
            <v>SUMINISTRO KIT DE NIVELACIÓN HIDRANTE TIPO MILÁN DN 3"</v>
          </cell>
        </row>
        <row r="220">
          <cell r="A220">
            <v>3203</v>
          </cell>
          <cell r="B220" t="str">
            <v>SUMINISTRO DE VALVULA  HF DE COMPUERTA ELASTICA 3" VNA EN ACERO INOXIDABLE TIPO CUADRANTE EXL</v>
          </cell>
        </row>
        <row r="221">
          <cell r="A221">
            <v>3204</v>
          </cell>
          <cell r="B221" t="str">
            <v>SUMINISTRO DE VALVULA  HF DE COMPUERTA ELASTICA 4" VNA EN ACERO INOXIDABLE TIPO CUADRANTE EXL</v>
          </cell>
        </row>
        <row r="222">
          <cell r="A222">
            <v>3205</v>
          </cell>
          <cell r="B222" t="str">
            <v>SUMINISTRO DE VALVULA  HF DE COMPUERTA ELASTICA 6" VNA EN ACERO INOXIDABLE TIPO CUADRANTE EXL</v>
          </cell>
        </row>
        <row r="223">
          <cell r="A223">
            <v>3206</v>
          </cell>
          <cell r="B223" t="str">
            <v>SUMINISTRO DE VALVULA  HF DE COMPUERTA ELASTICA 8" VNA EN ACERO INOXIDABLE TIPO CUADRANTE EXL</v>
          </cell>
        </row>
        <row r="224">
          <cell r="A224">
            <v>3207</v>
          </cell>
          <cell r="B224" t="str">
            <v>SUMINISTRO DE VALVULA  HF DE COMPUERTA ELASTICA 10" VNA EN ACERO INOXIDABLE TIPO CUADRANTE EXL</v>
          </cell>
        </row>
        <row r="225">
          <cell r="A225">
            <v>3208</v>
          </cell>
          <cell r="B225" t="str">
            <v>SUMINISTRO DE VALVULA  HF DE COMPUERTA ELASTICA 12" VNA EN ACERO INOXIDABLE TIPO CUADRANTE EXL</v>
          </cell>
        </row>
        <row r="226">
          <cell r="A226">
            <v>3209</v>
          </cell>
          <cell r="B226" t="str">
            <v>SUMINISTRO TAPA VALVULAS, TIPO SEGURIDAD INCLUYE INSTALACION, CUELLO PVC Y LOSA CONCRETO</v>
          </cell>
        </row>
        <row r="227">
          <cell r="A227">
            <v>3210</v>
          </cell>
          <cell r="B227" t="str">
            <v>SUMINISTRO CRUZ 2X2" HF EXL</v>
          </cell>
        </row>
        <row r="228">
          <cell r="A228">
            <v>3211</v>
          </cell>
          <cell r="B228" t="str">
            <v>SUMINISTRO CRUZ 3X2" HF EXL</v>
          </cell>
        </row>
        <row r="229">
          <cell r="A229">
            <v>3212</v>
          </cell>
          <cell r="B229" t="str">
            <v>SUMINISTRO CRUZ 3X3" HF EXL</v>
          </cell>
        </row>
        <row r="230">
          <cell r="A230">
            <v>3213</v>
          </cell>
          <cell r="B230" t="str">
            <v>SUMINISTRO CRUZ 4X2" HF EXL</v>
          </cell>
        </row>
        <row r="231">
          <cell r="A231">
            <v>3214</v>
          </cell>
          <cell r="B231" t="str">
            <v>SUMINISTRO CRUZ 4X3" HF EXL</v>
          </cell>
        </row>
        <row r="232">
          <cell r="A232">
            <v>3215</v>
          </cell>
          <cell r="B232" t="str">
            <v>SUMINISTRO CRUZ 4X4" HF EXL</v>
          </cell>
        </row>
        <row r="233">
          <cell r="A233">
            <v>3216</v>
          </cell>
          <cell r="B233" t="str">
            <v>SUMINISTRO CRUZ 6X2" HF EXL</v>
          </cell>
        </row>
        <row r="234">
          <cell r="A234">
            <v>3217</v>
          </cell>
          <cell r="B234" t="str">
            <v>SUMINISTRO CRUZ 6X3" HF EXL</v>
          </cell>
        </row>
        <row r="235">
          <cell r="A235">
            <v>3218</v>
          </cell>
          <cell r="B235" t="str">
            <v>SUMINISTRO CRUZ 6X4" HF EXL</v>
          </cell>
        </row>
        <row r="236">
          <cell r="A236">
            <v>3219</v>
          </cell>
          <cell r="B236" t="str">
            <v>SUMINISTRO CRUZ 6X6" HF EXL</v>
          </cell>
        </row>
        <row r="237">
          <cell r="A237">
            <v>3220</v>
          </cell>
          <cell r="B237" t="str">
            <v>SUMINISTRO CRUZ 8X3" HF EXL</v>
          </cell>
        </row>
        <row r="238">
          <cell r="A238">
            <v>3221</v>
          </cell>
          <cell r="B238" t="str">
            <v>SUMINISTRO CRUZ 8X4" HF EXL</v>
          </cell>
        </row>
        <row r="239">
          <cell r="A239">
            <v>3222</v>
          </cell>
          <cell r="B239" t="str">
            <v>SUMINISTRO CRUZ 8X6" HF EXL</v>
          </cell>
        </row>
        <row r="240">
          <cell r="A240">
            <v>3223</v>
          </cell>
          <cell r="B240" t="str">
            <v>SUMINISTRO CRUZ 8X8" HF EXL</v>
          </cell>
        </row>
        <row r="241">
          <cell r="A241">
            <v>3224</v>
          </cell>
          <cell r="B241" t="str">
            <v>SUMINISTRO CRUZ 10X3" HF EXL</v>
          </cell>
        </row>
        <row r="242">
          <cell r="A242">
            <v>3225</v>
          </cell>
          <cell r="B242" t="str">
            <v>UNION ACOPLE UNIVERSAL 3" HF</v>
          </cell>
        </row>
        <row r="243">
          <cell r="A243">
            <v>3226</v>
          </cell>
          <cell r="B243" t="str">
            <v>UNION ACOPLE UNIVERSAL 4" HF</v>
          </cell>
        </row>
        <row r="244">
          <cell r="A244">
            <v>3227</v>
          </cell>
          <cell r="B244" t="str">
            <v>UNION ACOPLE UNIVERSAL 6" R1 HF</v>
          </cell>
        </row>
        <row r="245">
          <cell r="A245">
            <v>3228</v>
          </cell>
          <cell r="B245" t="str">
            <v>UNION ACOPLE UNIVERSAL 6" R2 HF</v>
          </cell>
        </row>
        <row r="246">
          <cell r="A246">
            <v>3229</v>
          </cell>
          <cell r="B246" t="str">
            <v>UNION ACOPLE UNIVERSAL 8" R1 HF</v>
          </cell>
        </row>
        <row r="247">
          <cell r="A247">
            <v>3230</v>
          </cell>
          <cell r="B247" t="str">
            <v>UNION ACOPLE UNIVERSAL 8" R2 HF</v>
          </cell>
        </row>
        <row r="248">
          <cell r="A248">
            <v>3231</v>
          </cell>
          <cell r="B248" t="str">
            <v>UNION ACOPLE UNIVERSAL 10" R1 HF</v>
          </cell>
        </row>
        <row r="249">
          <cell r="A249">
            <v>3232</v>
          </cell>
          <cell r="B249" t="str">
            <v>UNION ACOPLE UNIVERSAL 10" R2 HF</v>
          </cell>
        </row>
        <row r="250">
          <cell r="A250">
            <v>3233</v>
          </cell>
          <cell r="B250" t="str">
            <v>UNION ACOPLE UNIVERSAL 12" R1 HF</v>
          </cell>
        </row>
        <row r="251">
          <cell r="A251">
            <v>3234</v>
          </cell>
          <cell r="B251" t="str">
            <v>UNION ACOPLE UNIVERSAL 12" R2 HF</v>
          </cell>
        </row>
        <row r="252">
          <cell r="A252">
            <v>3235</v>
          </cell>
          <cell r="B252" t="str">
            <v>UNIÓN AC DE 3" CLASE 25</v>
          </cell>
        </row>
        <row r="253">
          <cell r="A253">
            <v>3236</v>
          </cell>
          <cell r="B253" t="str">
            <v xml:space="preserve">CODO 90° HF PARA PVC 2" </v>
          </cell>
        </row>
        <row r="254">
          <cell r="A254">
            <v>3237</v>
          </cell>
          <cell r="B254" t="str">
            <v xml:space="preserve">CODO 90° HF PARA PVC 3" </v>
          </cell>
        </row>
        <row r="255">
          <cell r="A255">
            <v>3238</v>
          </cell>
          <cell r="B255" t="str">
            <v xml:space="preserve">CODO 90° HF PARA PVC 4" </v>
          </cell>
        </row>
        <row r="256">
          <cell r="A256">
            <v>3239</v>
          </cell>
          <cell r="B256" t="str">
            <v xml:space="preserve">CODO 90° HF PARA PVC 6" </v>
          </cell>
        </row>
        <row r="257">
          <cell r="A257">
            <v>3240</v>
          </cell>
          <cell r="B257" t="str">
            <v xml:space="preserve">CODO 90° HF PARA PVC 8" </v>
          </cell>
        </row>
        <row r="258">
          <cell r="A258">
            <v>3241</v>
          </cell>
          <cell r="B258" t="str">
            <v xml:space="preserve">CODO 90° HF PARA PVC 10" </v>
          </cell>
        </row>
        <row r="259">
          <cell r="A259">
            <v>3242</v>
          </cell>
          <cell r="B259" t="str">
            <v xml:space="preserve">CODO 90° HF PARA PVC 12" </v>
          </cell>
        </row>
        <row r="260">
          <cell r="A260">
            <v>3243</v>
          </cell>
          <cell r="B260" t="str">
            <v xml:space="preserve">CODO 90° HF PARA PVC 14" </v>
          </cell>
        </row>
        <row r="261">
          <cell r="A261">
            <v>3244</v>
          </cell>
          <cell r="B261" t="str">
            <v xml:space="preserve">CODO 90° HF PARA PVC 16" </v>
          </cell>
        </row>
        <row r="262">
          <cell r="A262">
            <v>3245</v>
          </cell>
          <cell r="B262" t="str">
            <v xml:space="preserve">CODO 90° HF PARA PVC 18" </v>
          </cell>
        </row>
        <row r="263">
          <cell r="A263">
            <v>3246</v>
          </cell>
          <cell r="B263" t="str">
            <v>TAPONES LISO HF 2"</v>
          </cell>
        </row>
        <row r="264">
          <cell r="A264">
            <v>3247</v>
          </cell>
          <cell r="B264" t="str">
            <v>TAPONES LISO HF 3"</v>
          </cell>
        </row>
        <row r="265">
          <cell r="A265">
            <v>3248</v>
          </cell>
          <cell r="B265" t="str">
            <v>TAPONES LISO HF 4"</v>
          </cell>
        </row>
        <row r="266">
          <cell r="A266">
            <v>3249</v>
          </cell>
          <cell r="B266" t="str">
            <v>TAPONES LISO HF 6"</v>
          </cell>
        </row>
        <row r="267">
          <cell r="A267">
            <v>3250</v>
          </cell>
          <cell r="B267" t="str">
            <v>TAPONES LISO HF 8"</v>
          </cell>
        </row>
        <row r="268">
          <cell r="A268">
            <v>3251</v>
          </cell>
          <cell r="B268" t="str">
            <v>TAPONES LISO HF 10"</v>
          </cell>
        </row>
        <row r="269">
          <cell r="A269">
            <v>3252</v>
          </cell>
          <cell r="B269" t="str">
            <v>TAPONES LISO HF 12"</v>
          </cell>
        </row>
        <row r="270">
          <cell r="A270">
            <v>3253</v>
          </cell>
          <cell r="B270" t="str">
            <v>TAPONES LISO HF 16"</v>
          </cell>
        </row>
        <row r="271">
          <cell r="A271">
            <v>3254</v>
          </cell>
          <cell r="B271" t="str">
            <v>TAPONES LISO HF 18"</v>
          </cell>
        </row>
        <row r="272">
          <cell r="A272">
            <v>3255</v>
          </cell>
          <cell r="B272" t="str">
            <v>TAPONES LISO HF 20"</v>
          </cell>
        </row>
        <row r="273">
          <cell r="A273">
            <v>3256</v>
          </cell>
          <cell r="B273" t="str">
            <v>SUMINISTRO TEE 2X2" HF EXL</v>
          </cell>
        </row>
        <row r="274">
          <cell r="A274">
            <v>3257</v>
          </cell>
          <cell r="B274" t="str">
            <v>SUMINISTRO TEE 3X2" HF EXL</v>
          </cell>
        </row>
        <row r="275">
          <cell r="A275">
            <v>3258</v>
          </cell>
          <cell r="B275" t="str">
            <v>SUMINISTRO TEE 3X3" HF EXL</v>
          </cell>
        </row>
        <row r="276">
          <cell r="A276">
            <v>3259</v>
          </cell>
          <cell r="B276" t="str">
            <v>SUMINISTRO TEE 4X2" HF EXL</v>
          </cell>
        </row>
        <row r="277">
          <cell r="A277">
            <v>3260</v>
          </cell>
          <cell r="B277" t="str">
            <v>SUMINISTRO TEE 4X3" HF EXL</v>
          </cell>
        </row>
        <row r="278">
          <cell r="A278">
            <v>3261</v>
          </cell>
          <cell r="B278" t="str">
            <v>SUMINISTRO TEE 4X4" HF EXL</v>
          </cell>
        </row>
        <row r="279">
          <cell r="A279">
            <v>3262</v>
          </cell>
          <cell r="B279" t="str">
            <v>SUMINISTRO TEE 6X2" HF EXL</v>
          </cell>
        </row>
        <row r="280">
          <cell r="A280">
            <v>3263</v>
          </cell>
          <cell r="B280" t="str">
            <v>SUMINISTRO TEE 6X3" HF EXL</v>
          </cell>
        </row>
        <row r="281">
          <cell r="A281">
            <v>3264</v>
          </cell>
          <cell r="B281" t="str">
            <v>SUMINISTRO TEE 6X4" HF EXL</v>
          </cell>
        </row>
        <row r="282">
          <cell r="A282">
            <v>3265</v>
          </cell>
          <cell r="B282" t="str">
            <v>SUMINISTRO TEE 6X6" HF EXL</v>
          </cell>
        </row>
        <row r="283">
          <cell r="A283">
            <v>3266</v>
          </cell>
          <cell r="B283" t="str">
            <v>SUMINISTRO TEE 8X3" HF EXL</v>
          </cell>
        </row>
        <row r="284">
          <cell r="A284">
            <v>3267</v>
          </cell>
          <cell r="B284" t="str">
            <v>SUMINISTRO TEE 8X4" HF EXL</v>
          </cell>
        </row>
        <row r="285">
          <cell r="A285">
            <v>3268</v>
          </cell>
          <cell r="B285" t="str">
            <v>SUMINISTRO TEE 8X6" HF EXL</v>
          </cell>
        </row>
        <row r="286">
          <cell r="A286">
            <v>3269</v>
          </cell>
          <cell r="B286" t="str">
            <v>SUMINISTRO TEE 8X8" HF EXL</v>
          </cell>
        </row>
        <row r="287">
          <cell r="A287">
            <v>3270</v>
          </cell>
          <cell r="B287" t="str">
            <v>SUMINISTRO TEE 10X3" HF EXL</v>
          </cell>
        </row>
        <row r="288">
          <cell r="A288">
            <v>3271</v>
          </cell>
          <cell r="B288" t="str">
            <v>SUMINISTRO TEE 10X4" HF EXL</v>
          </cell>
        </row>
        <row r="289">
          <cell r="A289">
            <v>3272</v>
          </cell>
          <cell r="B289" t="str">
            <v>SUMINISTRO TEE 10X6" HF EXL</v>
          </cell>
        </row>
        <row r="290">
          <cell r="A290">
            <v>3273</v>
          </cell>
          <cell r="B290" t="str">
            <v>SUMINISTRO TEE 10X8" HF EXL</v>
          </cell>
        </row>
        <row r="291">
          <cell r="A291">
            <v>3274</v>
          </cell>
          <cell r="B291" t="str">
            <v>SUMINISTRO TEE 10X10" HF EXL</v>
          </cell>
        </row>
        <row r="292">
          <cell r="A292">
            <v>3275</v>
          </cell>
          <cell r="B292" t="str">
            <v>SUMINISTRO TEE 12X3" HF EXL</v>
          </cell>
        </row>
        <row r="293">
          <cell r="A293">
            <v>3276</v>
          </cell>
          <cell r="B293" t="str">
            <v>SUMINISTRO TEE 12X4" HF EXL</v>
          </cell>
        </row>
        <row r="294">
          <cell r="A294">
            <v>3277</v>
          </cell>
          <cell r="B294" t="str">
            <v>SUMINISTRO TEE 12X6" HF EXL</v>
          </cell>
        </row>
        <row r="295">
          <cell r="A295">
            <v>3278</v>
          </cell>
          <cell r="B295" t="str">
            <v>SUMINISTRO TEE 12X8" HF EXL</v>
          </cell>
        </row>
        <row r="296">
          <cell r="A296">
            <v>3279</v>
          </cell>
          <cell r="B296" t="str">
            <v>SUMINISTRO TEE 12X10" HF EXL</v>
          </cell>
        </row>
        <row r="297">
          <cell r="A297">
            <v>3280</v>
          </cell>
          <cell r="B297" t="str">
            <v>SUMINISTRO TEE 12X12" HF EXL</v>
          </cell>
        </row>
        <row r="298">
          <cell r="A298">
            <v>3281</v>
          </cell>
          <cell r="B298" t="str">
            <v>SUMINISTRO TEE 14X3" HF EXL</v>
          </cell>
        </row>
        <row r="299">
          <cell r="A299">
            <v>3282</v>
          </cell>
          <cell r="B299" t="str">
            <v>SUMINISTRO TEE 14X4" HF EXL</v>
          </cell>
        </row>
        <row r="300">
          <cell r="A300">
            <v>3283</v>
          </cell>
          <cell r="B300" t="str">
            <v>SUMINISTRO TEE 14X6" HF EXL</v>
          </cell>
        </row>
        <row r="301">
          <cell r="A301">
            <v>3284</v>
          </cell>
          <cell r="B301" t="str">
            <v>SUMINISTRO TEE 14X8" HF EXL</v>
          </cell>
        </row>
        <row r="302">
          <cell r="A302">
            <v>3285</v>
          </cell>
          <cell r="B302" t="str">
            <v>SUMINISTRO REDUCCIÓN HF 4x3" JUNTA HIDRAULICA PVC</v>
          </cell>
        </row>
        <row r="303">
          <cell r="A303">
            <v>3286</v>
          </cell>
          <cell r="B303" t="str">
            <v>SUMINISTRO REDUCCIÓN HF 6x3" JUNTA HIDRAULICA PVC</v>
          </cell>
        </row>
        <row r="304">
          <cell r="A304">
            <v>3287</v>
          </cell>
          <cell r="B304" t="str">
            <v>SUMINISTRO REDUCCIÓN HF 6x4" JUNTA HIDRAULICA PVC</v>
          </cell>
        </row>
        <row r="305">
          <cell r="A305">
            <v>3288</v>
          </cell>
          <cell r="B305" t="str">
            <v>SUMINISTRO REDUCCIÓN HF 8x3" JUNTA HIDRAULICA PVC</v>
          </cell>
        </row>
        <row r="306">
          <cell r="A306">
            <v>3289</v>
          </cell>
          <cell r="B306" t="str">
            <v>SUMINISTRO REDUCCIÓN HF 8x4" JUNTA HIDRAULICA PVC</v>
          </cell>
        </row>
        <row r="307">
          <cell r="A307">
            <v>3290</v>
          </cell>
          <cell r="B307" t="str">
            <v>SUMINISTRO REDUCCIÓN HF 8x6" JUNTA HIDRAULICA PVC</v>
          </cell>
        </row>
        <row r="308">
          <cell r="A308">
            <v>3291</v>
          </cell>
          <cell r="B308" t="str">
            <v>SUMINISTRO REDUCCIÓN HF 10x3" JUNTA HIDRAULICA PVC</v>
          </cell>
        </row>
        <row r="309">
          <cell r="A309">
            <v>3292</v>
          </cell>
          <cell r="B309" t="str">
            <v>SUMINISTRO REDUCCIÓN HF 10x4" JUNTA HIDRAULICA PVC</v>
          </cell>
        </row>
        <row r="310">
          <cell r="A310">
            <v>3293</v>
          </cell>
          <cell r="B310" t="str">
            <v>SUMINISTRO REDUCCIÓN HF 10x6" JUNTA HIDRAULICA PVC</v>
          </cell>
        </row>
        <row r="311">
          <cell r="A311">
            <v>3294</v>
          </cell>
          <cell r="B311" t="str">
            <v>SUMINISTRO REDUCCIÓN HF 10x8" JUNTA HIDRAULICA PVC</v>
          </cell>
        </row>
        <row r="312">
          <cell r="A312">
            <v>3295</v>
          </cell>
          <cell r="B312" t="str">
            <v>SUMINISTRO REDUCCIÓN HF 12x3" JUNTA HIDRAULICA PVC</v>
          </cell>
        </row>
        <row r="313">
          <cell r="A313">
            <v>3296</v>
          </cell>
          <cell r="B313" t="str">
            <v>SUMINISTRO REDUCCIÓN HF 12x4" JUNTA HIDRAULICA PVC</v>
          </cell>
        </row>
        <row r="314">
          <cell r="A314">
            <v>3297</v>
          </cell>
          <cell r="B314" t="str">
            <v>SUMINISTRO REDUCCIÓN HF 12x6" JUNTA HIDRAULICA PVC</v>
          </cell>
        </row>
        <row r="315">
          <cell r="A315">
            <v>3298</v>
          </cell>
          <cell r="B315" t="str">
            <v>SUMINISTRO REDUCCIÓN HF 12x8" JUNTA HIDRAULICA PVC</v>
          </cell>
        </row>
        <row r="316">
          <cell r="A316">
            <v>3299</v>
          </cell>
          <cell r="B316" t="str">
            <v>SUMINISTRO REDUCCIÓN HF 12x10" JUNTA HIDRAULICA PVC</v>
          </cell>
        </row>
        <row r="317">
          <cell r="A317">
            <v>3300</v>
          </cell>
          <cell r="B317" t="str">
            <v>SUMINISTRO TEE 16x4" HF EXL</v>
          </cell>
        </row>
        <row r="318">
          <cell r="A318">
            <v>3301</v>
          </cell>
          <cell r="B318" t="str">
            <v>SUMINISTRO TEE 16x6" HF EXL</v>
          </cell>
        </row>
        <row r="319">
          <cell r="A319">
            <v>3302</v>
          </cell>
          <cell r="B319" t="str">
            <v>SUMINISTRO TEE 16x8" HF EXL</v>
          </cell>
        </row>
        <row r="320">
          <cell r="A320">
            <v>3303</v>
          </cell>
          <cell r="B320" t="str">
            <v>SUMINISTRO TEE 16x10" HF EXL</v>
          </cell>
        </row>
        <row r="321">
          <cell r="A321">
            <v>3304</v>
          </cell>
          <cell r="B321" t="str">
            <v>SUMINISTRO TEE 16x12" HF EXL</v>
          </cell>
        </row>
        <row r="322">
          <cell r="A322">
            <v>3305</v>
          </cell>
          <cell r="B322" t="str">
            <v>SUMINISTRO TEE 16x14" HF EXL</v>
          </cell>
        </row>
        <row r="323">
          <cell r="A323">
            <v>3306</v>
          </cell>
          <cell r="B323" t="str">
            <v>SUMINISTRO TEE 16x16" HF EXL</v>
          </cell>
        </row>
        <row r="324">
          <cell r="A324">
            <v>3307</v>
          </cell>
          <cell r="B324" t="str">
            <v>SUMINISTRO TEE 18x6" HF EXL</v>
          </cell>
        </row>
        <row r="325">
          <cell r="A325">
            <v>3308</v>
          </cell>
          <cell r="B325" t="str">
            <v>SUMINISTRO TEE 18x8" HF EXL</v>
          </cell>
        </row>
        <row r="326">
          <cell r="A326">
            <v>3309</v>
          </cell>
          <cell r="B326" t="str">
            <v>SUMINISTRO TEE 18x10" HF EXL</v>
          </cell>
        </row>
        <row r="327">
          <cell r="A327">
            <v>3310</v>
          </cell>
          <cell r="B327" t="str">
            <v>SUMINISTRO TEE 18x12" HF EXL</v>
          </cell>
        </row>
        <row r="328">
          <cell r="A328">
            <v>3311</v>
          </cell>
          <cell r="B328" t="str">
            <v>SUMINISTRO TEE 18x14" HF EXL</v>
          </cell>
        </row>
        <row r="329">
          <cell r="A329">
            <v>3312</v>
          </cell>
          <cell r="B329" t="str">
            <v>SUMINISTRO TEE 18x16" HF EXL</v>
          </cell>
        </row>
        <row r="330">
          <cell r="A330">
            <v>3313</v>
          </cell>
          <cell r="B330" t="str">
            <v>SUMINISTRO TEE 18x18" HF EXL</v>
          </cell>
        </row>
        <row r="331">
          <cell r="A331">
            <v>3314</v>
          </cell>
          <cell r="B331" t="str">
            <v>SUMINISTRO TEE 20x8" HF EXL</v>
          </cell>
        </row>
        <row r="332">
          <cell r="A332">
            <v>3315</v>
          </cell>
          <cell r="B332" t="str">
            <v>SUMINISTRO TEE 20x10" HF EXL</v>
          </cell>
        </row>
        <row r="333">
          <cell r="A333">
            <v>3316</v>
          </cell>
          <cell r="B333" t="str">
            <v>SUMINISTRO TEE 20x12" HF EXL</v>
          </cell>
        </row>
        <row r="334">
          <cell r="A334">
            <v>3317</v>
          </cell>
          <cell r="B334" t="str">
            <v>SUMINISTRO TEE 20x14" HF EXL</v>
          </cell>
        </row>
        <row r="335">
          <cell r="A335">
            <v>3318</v>
          </cell>
          <cell r="B335" t="str">
            <v>SUMINISTRO TEE 20x16" HF EXL</v>
          </cell>
        </row>
        <row r="336">
          <cell r="A336">
            <v>3319</v>
          </cell>
          <cell r="B336" t="str">
            <v>SUMINISTRO TEE 20x18" HF EXL</v>
          </cell>
        </row>
        <row r="337">
          <cell r="A337">
            <v>3320</v>
          </cell>
          <cell r="B337" t="str">
            <v>SUMINISTRO TEE 20x20" HF EXL</v>
          </cell>
        </row>
        <row r="338">
          <cell r="A338">
            <v>3321</v>
          </cell>
          <cell r="B338" t="str">
            <v>SUMINISTRO TEE 20x8" HF EXL</v>
          </cell>
        </row>
        <row r="339">
          <cell r="A339">
            <v>3322</v>
          </cell>
          <cell r="B339" t="str">
            <v>SUMINISTRO TEE 20x10" HF EXL</v>
          </cell>
        </row>
        <row r="340">
          <cell r="A340">
            <v>3323</v>
          </cell>
          <cell r="B340" t="str">
            <v>SUMINISTRO TEE 20x12" HF EXL</v>
          </cell>
        </row>
        <row r="341">
          <cell r="A341">
            <v>3324</v>
          </cell>
          <cell r="B341" t="str">
            <v>SUMINISTRO TEE 20x14" HF EXL</v>
          </cell>
        </row>
        <row r="342">
          <cell r="A342">
            <v>3325</v>
          </cell>
          <cell r="B342" t="str">
            <v>SUMINISTRO TEE 20x16" HF EXL</v>
          </cell>
        </row>
        <row r="343">
          <cell r="A343">
            <v>3326</v>
          </cell>
          <cell r="B343" t="str">
            <v>SUMINISTRO TEE 20x18" HF EXL</v>
          </cell>
        </row>
        <row r="344">
          <cell r="A344">
            <v>3327</v>
          </cell>
          <cell r="B344" t="str">
            <v>SUMINISTRO TEE 20x20" HF EXL</v>
          </cell>
        </row>
        <row r="345">
          <cell r="A345">
            <v>3328</v>
          </cell>
          <cell r="B345" t="str">
            <v>SUMINISTRO CRUZ 10x3" HF EXL</v>
          </cell>
        </row>
        <row r="346">
          <cell r="A346">
            <v>3329</v>
          </cell>
          <cell r="B346" t="str">
            <v>SUMINISTRO CRUZ 10x4" HF EXL</v>
          </cell>
        </row>
        <row r="347">
          <cell r="A347">
            <v>3330</v>
          </cell>
          <cell r="B347" t="str">
            <v>SUMINISTRO CRUZ 10x6" HF EXL</v>
          </cell>
        </row>
        <row r="348">
          <cell r="A348">
            <v>3331</v>
          </cell>
          <cell r="B348" t="str">
            <v>SUMINISTRO CRUZ 10x8" HF EXL</v>
          </cell>
        </row>
        <row r="349">
          <cell r="A349">
            <v>3332</v>
          </cell>
          <cell r="B349" t="str">
            <v>SUMINISTRO CRUZ 10x10" HF EXL</v>
          </cell>
        </row>
        <row r="350">
          <cell r="A350">
            <v>3333</v>
          </cell>
          <cell r="B350" t="str">
            <v>SUMINISTRO CRUZ 12x3" HF EXL</v>
          </cell>
        </row>
        <row r="351">
          <cell r="A351">
            <v>3334</v>
          </cell>
          <cell r="B351" t="str">
            <v>SUMINISTRO CRUZ 12x4" HF EXL</v>
          </cell>
        </row>
        <row r="352">
          <cell r="A352">
            <v>3335</v>
          </cell>
          <cell r="B352" t="str">
            <v>SUMINISTRO CRUZ 12x6" HF EXL</v>
          </cell>
        </row>
        <row r="353">
          <cell r="A353">
            <v>3336</v>
          </cell>
          <cell r="B353" t="str">
            <v>SUMINISTRO CRUZ 12x8" HF EXL</v>
          </cell>
        </row>
        <row r="354">
          <cell r="A354">
            <v>3337</v>
          </cell>
          <cell r="B354" t="str">
            <v>SUMINISTRO CRUZ 12x10" HF EXL</v>
          </cell>
        </row>
        <row r="355">
          <cell r="A355">
            <v>3338</v>
          </cell>
          <cell r="B355" t="str">
            <v>SUMINISTRO CRUZ 12x12" HF EXL</v>
          </cell>
        </row>
        <row r="356">
          <cell r="A356">
            <v>3339</v>
          </cell>
          <cell r="B356" t="str">
            <v>SUMINISTRO CRUZ 14x3" HF EXL</v>
          </cell>
        </row>
        <row r="357">
          <cell r="A357">
            <v>3340</v>
          </cell>
          <cell r="B357" t="str">
            <v>SUMINISTRO CRUZ 14x4" HF EXL</v>
          </cell>
        </row>
        <row r="358">
          <cell r="A358">
            <v>3341</v>
          </cell>
          <cell r="B358" t="str">
            <v>SUMINISTRO CRUZ 14x6" HF EXL</v>
          </cell>
        </row>
        <row r="359">
          <cell r="A359">
            <v>3342</v>
          </cell>
          <cell r="B359" t="str">
            <v>SUMINISTRO CRUZ 14x8" HF EXL</v>
          </cell>
        </row>
        <row r="360">
          <cell r="A360">
            <v>3343</v>
          </cell>
          <cell r="B360" t="str">
            <v>SUMINISTRO CRUZ 14x10" HF EXL</v>
          </cell>
        </row>
        <row r="361">
          <cell r="A361">
            <v>3344</v>
          </cell>
          <cell r="B361" t="str">
            <v>SUMINISTRO CRUZ 14x12" HF EXL</v>
          </cell>
        </row>
        <row r="362">
          <cell r="A362">
            <v>3345</v>
          </cell>
          <cell r="B362" t="str">
            <v>SUMINISTRO CRUZ 14x14" HF EXL</v>
          </cell>
        </row>
        <row r="363">
          <cell r="A363">
            <v>3346</v>
          </cell>
          <cell r="B363" t="str">
            <v>SUMINISTRO CRUZ 16x4" HF EXL</v>
          </cell>
        </row>
        <row r="364">
          <cell r="A364">
            <v>3347</v>
          </cell>
          <cell r="B364" t="str">
            <v>SUMINISTRO CRUZ 16x6" HF EXL</v>
          </cell>
        </row>
        <row r="365">
          <cell r="A365">
            <v>3348</v>
          </cell>
          <cell r="B365" t="str">
            <v>SUMINISTRO CRUZ 16x8" HF EXL</v>
          </cell>
        </row>
        <row r="366">
          <cell r="A366">
            <v>3349</v>
          </cell>
          <cell r="B366" t="str">
            <v>SUMINISTRO CRUZ 16x10" HF EXL</v>
          </cell>
        </row>
        <row r="367">
          <cell r="A367">
            <v>3350</v>
          </cell>
          <cell r="B367" t="str">
            <v>SUMINISTRO CRUZ 16x12" HF EXL</v>
          </cell>
        </row>
        <row r="368">
          <cell r="A368">
            <v>3351</v>
          </cell>
          <cell r="B368" t="str">
            <v>SUMINISTRO CRUZ 16x14" HF EXL</v>
          </cell>
        </row>
        <row r="369">
          <cell r="A369">
            <v>3352</v>
          </cell>
          <cell r="B369" t="str">
            <v>SUMINISTRO CRUZ 16x16" HF EXL</v>
          </cell>
        </row>
        <row r="370">
          <cell r="A370">
            <v>3353</v>
          </cell>
          <cell r="B370" t="str">
            <v>SUMINISTRO CRUZ 18x8" HF EXL</v>
          </cell>
        </row>
        <row r="371">
          <cell r="A371">
            <v>3354</v>
          </cell>
          <cell r="B371" t="str">
            <v>SUMINISTRO CRUZ 18x10" HF EXL</v>
          </cell>
        </row>
        <row r="372">
          <cell r="A372">
            <v>3355</v>
          </cell>
          <cell r="B372" t="str">
            <v>SUMINISTRO CRUZ 18x12" HF EXL</v>
          </cell>
        </row>
        <row r="373">
          <cell r="A373">
            <v>3356</v>
          </cell>
          <cell r="B373" t="str">
            <v>SUMINISTRO CRUZ 18x14" HF EXL</v>
          </cell>
        </row>
        <row r="374">
          <cell r="A374">
            <v>3357</v>
          </cell>
          <cell r="B374" t="str">
            <v>SUMINISTRO CRUZ 18x16" HF EXL</v>
          </cell>
        </row>
        <row r="375">
          <cell r="A375">
            <v>3358</v>
          </cell>
          <cell r="B375" t="str">
            <v>SUMINISTRO CRUZ 18x18" HF EXL</v>
          </cell>
        </row>
        <row r="376">
          <cell r="A376">
            <v>3359</v>
          </cell>
          <cell r="B376" t="str">
            <v>SUMINISTRO CRUZ 20x8" HF EXL</v>
          </cell>
        </row>
        <row r="377">
          <cell r="A377">
            <v>3360</v>
          </cell>
          <cell r="B377" t="str">
            <v>SUMINISTRO CRUZ 20x10" HF EXL</v>
          </cell>
        </row>
        <row r="378">
          <cell r="A378">
            <v>3361</v>
          </cell>
          <cell r="B378" t="str">
            <v>SUMINISTRO CRUZ 20x12" HF EXL</v>
          </cell>
        </row>
        <row r="379">
          <cell r="A379">
            <v>3362</v>
          </cell>
          <cell r="B379" t="str">
            <v>SUMINISTRO CRUZ 20x14" HF EXL</v>
          </cell>
        </row>
        <row r="380">
          <cell r="A380">
            <v>3363</v>
          </cell>
          <cell r="B380" t="str">
            <v>SUMINISTRO CRUZ 20x16" HF EXL</v>
          </cell>
        </row>
        <row r="381">
          <cell r="A381">
            <v>3364</v>
          </cell>
          <cell r="B381" t="str">
            <v>SUMINISTRO CRUZ 20x18" HF EXL</v>
          </cell>
        </row>
        <row r="382">
          <cell r="A382">
            <v>3365</v>
          </cell>
          <cell r="B382" t="str">
            <v>SUMINISTRO CRUZ 20x20" HF EXL</v>
          </cell>
        </row>
        <row r="383">
          <cell r="A383">
            <v>3366</v>
          </cell>
          <cell r="B383" t="str">
            <v>SUMINISTRO REDUCCIÓN HF 14x4" JUNTA HIDRAULICA PVC</v>
          </cell>
        </row>
        <row r="384">
          <cell r="A384">
            <v>3367</v>
          </cell>
          <cell r="B384" t="str">
            <v>SUMINISTRO REDUCCIÓN HF 14x6" JUNTA HIDRAULICA PVC</v>
          </cell>
        </row>
        <row r="385">
          <cell r="A385">
            <v>3368</v>
          </cell>
          <cell r="B385" t="str">
            <v>SUMINISTRO REDUCCIÓN HF 14x8" JUNTA HIDRAULICA PVC</v>
          </cell>
        </row>
        <row r="386">
          <cell r="A386">
            <v>3369</v>
          </cell>
          <cell r="B386" t="str">
            <v>SUMINISTRO REDUCCIÓN HF 14x10" JUNTA HIDRAULICA PVC</v>
          </cell>
        </row>
        <row r="387">
          <cell r="A387">
            <v>3370</v>
          </cell>
          <cell r="B387" t="str">
            <v>SUMINISTRO REDUCCIÓN HF 14x12" JUNTA HIDRAULICA PVC</v>
          </cell>
        </row>
        <row r="388">
          <cell r="A388">
            <v>3371</v>
          </cell>
          <cell r="B388" t="str">
            <v>SUMINISTRO REDUCCIÓN HF 16x6" JUNTA HIDRAULICA PVC</v>
          </cell>
        </row>
        <row r="389">
          <cell r="A389">
            <v>3372</v>
          </cell>
          <cell r="B389" t="str">
            <v>SUMINISTRO REDUCCIÓN HF 16x8" JUNTA HIDRAULICA PVC</v>
          </cell>
        </row>
        <row r="390">
          <cell r="A390">
            <v>3373</v>
          </cell>
          <cell r="B390" t="str">
            <v>SUMINISTRO REDUCCIÓN HF 16x10" JUNTA HIDRAULICA PVC</v>
          </cell>
        </row>
        <row r="391">
          <cell r="A391">
            <v>3374</v>
          </cell>
          <cell r="B391" t="str">
            <v>SUMINISTRO REDUCCIÓN HF 16x12" JUNTA HIDRAULICA PVC</v>
          </cell>
        </row>
        <row r="392">
          <cell r="A392">
            <v>3375</v>
          </cell>
          <cell r="B392" t="str">
            <v>SUMINISTRO REDUCCIÓN HF 16x14" JUNTA HIDRAULICA PVC</v>
          </cell>
        </row>
        <row r="393">
          <cell r="A393">
            <v>3376</v>
          </cell>
          <cell r="B393" t="str">
            <v>SUMINISTRO REDUCCIÓN HF 18x10" JUNTA HIDRAULICA PVC</v>
          </cell>
        </row>
        <row r="394">
          <cell r="A394">
            <v>3377</v>
          </cell>
          <cell r="B394" t="str">
            <v>SUMINISTRO REDUCCIÓN HF 18x12" JUNTA HIDRAULICA PVC</v>
          </cell>
        </row>
        <row r="395">
          <cell r="A395">
            <v>3378</v>
          </cell>
          <cell r="B395" t="str">
            <v>SUMINISTRO REDUCCIÓN HF 18x14" JUNTA HIDRAULICA PVC</v>
          </cell>
        </row>
        <row r="396">
          <cell r="A396">
            <v>3379</v>
          </cell>
          <cell r="B396" t="str">
            <v>SUMINISTRO REDUCCIÓN HF 18x16" JUNTA HIDRAULICA PVC</v>
          </cell>
        </row>
        <row r="397">
          <cell r="A397">
            <v>3380</v>
          </cell>
          <cell r="B397" t="str">
            <v>SUMINISTRO REDUCCIÓN HF 20x8" JUNTA HIDRAULICA PVC</v>
          </cell>
        </row>
        <row r="398">
          <cell r="A398">
            <v>3381</v>
          </cell>
          <cell r="B398" t="str">
            <v>SUMINISTRO REDUCCIÓN HF 20x10" JUNTA HIDRAULICA PVC</v>
          </cell>
        </row>
        <row r="399">
          <cell r="A399">
            <v>3382</v>
          </cell>
          <cell r="B399" t="str">
            <v>SUMINISTRO REDUCCIÓN HF 20x12" JUNTA HIDRAULICA PVC</v>
          </cell>
        </row>
        <row r="400">
          <cell r="A400">
            <v>3383</v>
          </cell>
          <cell r="B400" t="str">
            <v>SUMINISTRO REDUCCIÓN HF 20x14" JUNTA HIDRAULICA PVC</v>
          </cell>
        </row>
        <row r="401">
          <cell r="A401">
            <v>3384</v>
          </cell>
          <cell r="B401" t="str">
            <v>SUMINISTRO REDUCCIÓN HF 20x16" JUNTA HIDRAULICA PVC</v>
          </cell>
        </row>
        <row r="402">
          <cell r="A402">
            <v>3385</v>
          </cell>
          <cell r="B402" t="str">
            <v>SUMINISTRO REDUCCIÓN HF 20x18" JUNTA HIDRAULICA PVC</v>
          </cell>
        </row>
        <row r="403">
          <cell r="A403">
            <v>3386</v>
          </cell>
          <cell r="B403" t="str">
            <v>SUMINISTRO NIPLE DE ACERO 6" BxE L=0,50 M</v>
          </cell>
        </row>
        <row r="404">
          <cell r="A404">
            <v>3387</v>
          </cell>
          <cell r="B404" t="str">
            <v>CINTURON O COLLARÍN PARA TUBERÍA DE 20"</v>
          </cell>
        </row>
        <row r="405">
          <cell r="A405">
            <v>3388</v>
          </cell>
          <cell r="B405" t="str">
            <v>SUMINISTRO DE VALVULA  HF DE COMPUERTA ELASTICA 14" VNA SELLO DE BRONCE EXL PVC</v>
          </cell>
        </row>
        <row r="406">
          <cell r="A406">
            <v>3389</v>
          </cell>
          <cell r="B406" t="str">
            <v>SUMINISTRO DE VALVULA  HF DE COMPUERTA ELASTICA 16" VNA SELLO DE BRONCE EXL PVC</v>
          </cell>
        </row>
        <row r="407">
          <cell r="A407">
            <v>3390</v>
          </cell>
          <cell r="B407" t="str">
            <v>SUMINISTRO DE VALVULA  HF DE COMPUERTA ELASTICA 18" VNA SELLO DE BRONCE EXL PVC</v>
          </cell>
        </row>
        <row r="408">
          <cell r="A408">
            <v>3391</v>
          </cell>
          <cell r="B408" t="str">
            <v>SUMINISTRO DE VALVULA  HF DE COMPUERTA ELASTICA 20" VNA SELLO DE BRONCE EXL PVC</v>
          </cell>
        </row>
        <row r="409">
          <cell r="A409">
            <v>3392</v>
          </cell>
          <cell r="B409" t="str">
            <v>SUMINISTRO DE VALVULA  HF DE COMPUERTA ELASTICA 24" VNA SELLO DE BRONCE EXL PVC</v>
          </cell>
        </row>
        <row r="410">
          <cell r="A410">
            <v>3393</v>
          </cell>
          <cell r="B410" t="str">
            <v>SUMINISTRO TEE 14x10" HF EXL</v>
          </cell>
        </row>
        <row r="411">
          <cell r="A411">
            <v>3394</v>
          </cell>
          <cell r="B411" t="str">
            <v>SUMINISTRO TEE 14x12" HF EXL</v>
          </cell>
        </row>
        <row r="412">
          <cell r="A412">
            <v>3395</v>
          </cell>
          <cell r="B412" t="str">
            <v>SUMINISTRO TEE 14x14" HF EXL</v>
          </cell>
        </row>
        <row r="413">
          <cell r="A413">
            <v>3396</v>
          </cell>
          <cell r="B413" t="str">
            <v>SUMINISTRO TEE 24x8" HF EXL</v>
          </cell>
        </row>
        <row r="414">
          <cell r="A414">
            <v>3397</v>
          </cell>
          <cell r="B414" t="str">
            <v>SUMINISTRO TEE 24x10" HF EXL</v>
          </cell>
        </row>
        <row r="415">
          <cell r="A415">
            <v>3398</v>
          </cell>
          <cell r="B415" t="str">
            <v>SUMINISTRO TEE 24x12" HF EXL</v>
          </cell>
        </row>
        <row r="416">
          <cell r="A416">
            <v>3399</v>
          </cell>
          <cell r="B416" t="str">
            <v>SUMINISTRO TEE 24x14" HF EXL</v>
          </cell>
        </row>
        <row r="417">
          <cell r="A417">
            <v>3400</v>
          </cell>
          <cell r="B417" t="str">
            <v>SUMINISTRO TEE 24x16" HF EXL</v>
          </cell>
        </row>
        <row r="418">
          <cell r="A418">
            <v>3401</v>
          </cell>
          <cell r="B418" t="str">
            <v>SUMINISTRO TEE 24x18" HF EXL</v>
          </cell>
        </row>
        <row r="419">
          <cell r="A419">
            <v>3402</v>
          </cell>
          <cell r="B419" t="str">
            <v>SUMINISTRO TEE 24x20" HF EXL</v>
          </cell>
        </row>
        <row r="420">
          <cell r="A420">
            <v>3403</v>
          </cell>
          <cell r="B420" t="str">
            <v>SUMINISTRO TEE 24x24" HF EXL</v>
          </cell>
        </row>
        <row r="421">
          <cell r="A421">
            <v>3404</v>
          </cell>
          <cell r="B421" t="str">
            <v>UNIÓN TIPO DRESSER 24"</v>
          </cell>
        </row>
        <row r="422">
          <cell r="A422">
            <v>3405</v>
          </cell>
          <cell r="B422" t="str">
            <v>TAPA PARA VÁLVULA MADERPLAST 34,5cm*39,5cm*6,0cm</v>
          </cell>
        </row>
        <row r="423">
          <cell r="A423">
            <v>3406</v>
          </cell>
          <cell r="B423" t="str">
            <v xml:space="preserve">TAPA PARA VÁLVULA MADERPLAST 34,5cm*39,5cm* 20cms con cajilla plástica </v>
          </cell>
        </row>
        <row r="424">
          <cell r="A424">
            <v>3407</v>
          </cell>
          <cell r="B424" t="str">
            <v>CINTURON O COLLARÍN PARA TUBERÍA DE 24"</v>
          </cell>
        </row>
        <row r="425">
          <cell r="A425">
            <v>3408</v>
          </cell>
          <cell r="B425" t="str">
            <v>CINTURON O COLLARÍN PARA TUBERÍA DE 28"</v>
          </cell>
        </row>
        <row r="426">
          <cell r="A426">
            <v>3409</v>
          </cell>
          <cell r="B426" t="str">
            <v>CINTURON O COLLARÍN PARA TUBERÍA DE 30"</v>
          </cell>
        </row>
        <row r="428">
          <cell r="B428" t="str">
            <v>ALCANTARILLADO SANITARIO</v>
          </cell>
        </row>
        <row r="429">
          <cell r="A429">
            <v>4000</v>
          </cell>
          <cell r="B429" t="str">
            <v>Estructura de Alcanterillado Sanitario</v>
          </cell>
        </row>
        <row r="430">
          <cell r="A430">
            <v>4001</v>
          </cell>
          <cell r="B430" t="str">
            <v>SOLADO DE FONDO PARA POZOS 1500PSI e=0.005m</v>
          </cell>
        </row>
        <row r="431">
          <cell r="A431">
            <v>4002</v>
          </cell>
          <cell r="B431" t="str">
            <v xml:space="preserve">BASE REFORZADA POZO INSPECCIÓN D=2.00 M INCLUYE CAÑUELA EN CONCRETO Y EMBOQUILLADO </v>
          </cell>
        </row>
        <row r="432">
          <cell r="A432">
            <v>4003</v>
          </cell>
          <cell r="B432" t="str">
            <v>CUERPO REFORZADO POZO INSPECCIÓN D=1.2 M, H=1.0 a 2.0 M</v>
          </cell>
        </row>
        <row r="433">
          <cell r="A433">
            <v>4004</v>
          </cell>
          <cell r="B433" t="str">
            <v>CUERPO REFORZADO POZO INSPECCIÓN D=1.2 M, H=2.0 a 4.0 M</v>
          </cell>
        </row>
        <row r="434">
          <cell r="A434">
            <v>4005</v>
          </cell>
          <cell r="B434" t="str">
            <v>CUERPO REFORZADO POZO INSPECCIÓN D=1.2 M, H=4,0 a 6.0 M</v>
          </cell>
        </row>
        <row r="435">
          <cell r="A435">
            <v>4006</v>
          </cell>
          <cell r="B435" t="str">
            <v xml:space="preserve">CORONA PARA POZO DE INSPECC. CONCR.  F´C=24 Mpa INST.  TAPA Y ARO </v>
          </cell>
        </row>
        <row r="436">
          <cell r="A436">
            <v>4007</v>
          </cell>
          <cell r="B436" t="str">
            <v>CAMBIO DE TAPA Y  ARO EN FERROCONCRETO PARA POZOS DE  INSPECCIÓN D=0.60M</v>
          </cell>
        </row>
        <row r="437">
          <cell r="A437">
            <v>4008</v>
          </cell>
          <cell r="B437" t="str">
            <v>PELDAÑOS PARA POZO DE INSPECCION VAR 3/4 CADA 40CM</v>
          </cell>
        </row>
        <row r="438">
          <cell r="A438">
            <v>4009</v>
          </cell>
          <cell r="B438" t="str">
            <v>CAJA INSPECCIÓN EN CONCRETO 0,50x 0,50x0,50 e=0,10 INCLUYE TAPA REFORZADA Y CAÑUELA</v>
          </cell>
        </row>
        <row r="439">
          <cell r="A439">
            <v>4010</v>
          </cell>
          <cell r="B439" t="str">
            <v xml:space="preserve">CAMA DE ARENA PARA TUBERIAS </v>
          </cell>
        </row>
        <row r="440">
          <cell r="A440">
            <v>4011</v>
          </cell>
          <cell r="B440" t="str">
            <v>EMPALME DE TUBERIA A POZO EXISTENTE, INCLUYE DEMOLICION Y EMBOQUILLADO</v>
          </cell>
        </row>
        <row r="441">
          <cell r="A441">
            <v>4012</v>
          </cell>
          <cell r="B441" t="str">
            <v>CAMA DE PIEDRA PARA ACOMODAR TUBERÍA</v>
          </cell>
        </row>
        <row r="442">
          <cell r="A442">
            <v>4013</v>
          </cell>
          <cell r="B442" t="str">
            <v>INSTALACIÓN MANIJA ALCANTARILLADO TUBERÍA PVC 8" TIPO NOVAFORT</v>
          </cell>
        </row>
        <row r="443">
          <cell r="A443">
            <v>4014</v>
          </cell>
          <cell r="B443" t="str">
            <v>DEMOLICIÓN Y ADECUACIÓN BASE YCAÑUELA PARA POZO DE INSPECCIÓN EXISTENTE</v>
          </cell>
        </row>
        <row r="444">
          <cell r="A444">
            <v>4015</v>
          </cell>
          <cell r="B444" t="str">
            <v>DEMOLICIÓN Y ADECUACIÓN ANILLO DE CORONA PARA POZO DE INSPECCIÓN EXISTENTE</v>
          </cell>
        </row>
        <row r="445">
          <cell r="A445">
            <v>4016</v>
          </cell>
          <cell r="B445" t="str">
            <v>RESANES Y REPARACIONES POZO DE INSPECCIÓN EXISTENTE PISO Y PAREDES.</v>
          </cell>
        </row>
        <row r="447">
          <cell r="A447">
            <v>4100</v>
          </cell>
          <cell r="B447" t="str">
            <v>Instalación tubería y accesorios</v>
          </cell>
        </row>
        <row r="448">
          <cell r="A448">
            <v>4101</v>
          </cell>
          <cell r="B448" t="str">
            <v>INSTALACION TUBERIA PVC ALCANTARILLADO  6" TIPO NOVAFORT</v>
          </cell>
        </row>
        <row r="449">
          <cell r="A449">
            <v>4102</v>
          </cell>
          <cell r="B449" t="str">
            <v>INSTALACION TUBERIA PVC ALCANTARILLADO  8" TIPO NOVAFORT</v>
          </cell>
        </row>
        <row r="450">
          <cell r="A450">
            <v>4103</v>
          </cell>
          <cell r="B450" t="str">
            <v>INSTALACION TUBERIA PVC ALCANTARILLADO 10" TIPO NOVAFORT</v>
          </cell>
        </row>
        <row r="451">
          <cell r="A451">
            <v>4104</v>
          </cell>
          <cell r="B451" t="str">
            <v>INSTALACION TUBERIA PVC ALCANTARILLADO 12" TIPO NOVAFORT</v>
          </cell>
        </row>
        <row r="452">
          <cell r="A452">
            <v>4105</v>
          </cell>
          <cell r="B452" t="str">
            <v>INSTALACION TUBERIA PVC ALCANTARILLADO 16" TIPO NOVAFORT</v>
          </cell>
        </row>
        <row r="453">
          <cell r="A453">
            <v>4106</v>
          </cell>
          <cell r="B453" t="str">
            <v>INSTALACION TUBERIA PVC ALCANTARILLADO 18" TIPO NOVAFORT</v>
          </cell>
        </row>
        <row r="454">
          <cell r="A454">
            <v>4107</v>
          </cell>
          <cell r="B454" t="str">
            <v>INSTALACION TUBERIA PVC ALCANTARILLADO 20" TIPO NOVAFORT</v>
          </cell>
        </row>
        <row r="455">
          <cell r="A455">
            <v>4108</v>
          </cell>
          <cell r="B455" t="str">
            <v>INSTALACION TUBERIA PVC ALCANTARILLADO 24" TIPO NOVALOC</v>
          </cell>
        </row>
        <row r="456">
          <cell r="A456">
            <v>4109</v>
          </cell>
          <cell r="B456" t="str">
            <v>INSTALACION TUBERIA PVC ALCANTARILLADO 27" TIPO NOVALOC</v>
          </cell>
        </row>
        <row r="457">
          <cell r="A457">
            <v>4110</v>
          </cell>
          <cell r="B457" t="str">
            <v>INSTALACION TUBERIA PVC ALCANTARILLADO 30" TIPO NOVALOC</v>
          </cell>
        </row>
        <row r="458">
          <cell r="A458">
            <v>4111</v>
          </cell>
          <cell r="B458" t="str">
            <v>INSTALACION TUBERIA PVC ALCANTARILLADO 33" TIPO NOVALOC</v>
          </cell>
        </row>
        <row r="459">
          <cell r="A459">
            <v>4112</v>
          </cell>
          <cell r="B459" t="str">
            <v>INSTALACION TUBERIA PVC ALCANTARILLADO 36" TIPO NOVALOC</v>
          </cell>
        </row>
        <row r="460">
          <cell r="A460">
            <v>4113</v>
          </cell>
          <cell r="B460" t="str">
            <v>INSTALACION TUBERIA PVC ALCANTARILLADO 39" TIPO NOVALOC</v>
          </cell>
        </row>
        <row r="461">
          <cell r="A461">
            <v>4114</v>
          </cell>
          <cell r="B461" t="str">
            <v>INSTALACION TUBERIA PVC ALCANTARILLADO 42" TIPO NOVALOC</v>
          </cell>
        </row>
        <row r="462">
          <cell r="A462">
            <v>4115</v>
          </cell>
          <cell r="B462" t="str">
            <v>INSTALACION TUBERIA PVC ALCANTARILLADO 45" TIPO NOVALOC</v>
          </cell>
        </row>
        <row r="463">
          <cell r="A463">
            <v>4116</v>
          </cell>
          <cell r="B463" t="str">
            <v>INSTALACION TUBERIA PVC ALCANTARILLADO 48" TIPO NOVALOC</v>
          </cell>
        </row>
        <row r="464">
          <cell r="A464">
            <v>4117</v>
          </cell>
          <cell r="B464" t="str">
            <v>INSTALACION TUBERIA PVC ALCANTARILLADO 54" TIPO NOVALOC</v>
          </cell>
        </row>
        <row r="465">
          <cell r="A465">
            <v>4118</v>
          </cell>
          <cell r="B465" t="str">
            <v>INSTALACION TUBERIA PVC ALCANTARILLADO 57" TIPO NOVALOC</v>
          </cell>
        </row>
        <row r="466">
          <cell r="A466">
            <v>4119</v>
          </cell>
          <cell r="B466" t="str">
            <v>INSTALACION TUBERIA PVC ALCANTARILLADO 60" TIPO NOVALOC</v>
          </cell>
        </row>
        <row r="467">
          <cell r="A467">
            <v>4120</v>
          </cell>
          <cell r="B467" t="str">
            <v>INSTALACION DE CAMARA DE CAIDA</v>
          </cell>
        </row>
        <row r="468">
          <cell r="A468">
            <v>4121</v>
          </cell>
          <cell r="B468" t="str">
            <v>INSTALACION DE SILLAS YEE 8x6"</v>
          </cell>
        </row>
        <row r="469">
          <cell r="A469">
            <v>4122</v>
          </cell>
          <cell r="B469" t="str">
            <v>INSTALACION DE SILLAS YEE 10x6"</v>
          </cell>
        </row>
        <row r="470">
          <cell r="A470">
            <v>4123</v>
          </cell>
          <cell r="B470" t="str">
            <v>INSTALACION DE SILLAS YEE 12x6"</v>
          </cell>
        </row>
        <row r="473">
          <cell r="A473">
            <v>4200</v>
          </cell>
          <cell r="B473" t="str">
            <v>Suministro tubería y accesorios</v>
          </cell>
        </row>
        <row r="474">
          <cell r="A474">
            <v>4201</v>
          </cell>
          <cell r="B474" t="str">
            <v>SUMINISTRO TUBERIA ALCANTARILLADO PVC 6" TIPO NOVAFORT</v>
          </cell>
        </row>
        <row r="475">
          <cell r="A475">
            <v>4202</v>
          </cell>
          <cell r="B475" t="str">
            <v>SUMINISTRO TUBERIA ALCANTARILLADO PVC 8" TIPO NOVAFORT</v>
          </cell>
        </row>
        <row r="476">
          <cell r="A476">
            <v>4203</v>
          </cell>
          <cell r="B476" t="str">
            <v>SUMINISTRO TUBERIA ALCANTARILLADO PVC 10" TIPO NOVAFORT</v>
          </cell>
        </row>
        <row r="477">
          <cell r="A477">
            <v>4204</v>
          </cell>
          <cell r="B477" t="str">
            <v>SUMINISTRO TUBERIA ALCANTARILLADO PVC 12" TIPO NOVAFORT</v>
          </cell>
        </row>
        <row r="478">
          <cell r="A478">
            <v>4205</v>
          </cell>
          <cell r="B478" t="str">
            <v>SUMINISTRO TUBERIA ALCANTARILLADO PVC 16" TIPO NOVAFORT</v>
          </cell>
        </row>
        <row r="479">
          <cell r="A479">
            <v>4206</v>
          </cell>
          <cell r="B479" t="str">
            <v>SUMINISTRO TUBERIA ALCANTARILLADO PVC 18" TIPO NOVAFORT</v>
          </cell>
        </row>
        <row r="480">
          <cell r="A480">
            <v>4207</v>
          </cell>
          <cell r="B480" t="str">
            <v>SUMINISTRO TUBERIA ALCANTARILLADO PVC 20" TIPO NOVAFORT</v>
          </cell>
        </row>
        <row r="481">
          <cell r="A481">
            <v>4208</v>
          </cell>
          <cell r="B481" t="str">
            <v>SUMINISTRO TUBERIA PVC ALCANTARILLADO 24" TIPO NOVALOC</v>
          </cell>
        </row>
        <row r="482">
          <cell r="A482">
            <v>4209</v>
          </cell>
          <cell r="B482" t="str">
            <v>SUMINISTRO TUBERIA PVC ALCANTARILLADO 27" TIPO NOVALOC</v>
          </cell>
        </row>
        <row r="483">
          <cell r="A483">
            <v>4210</v>
          </cell>
          <cell r="B483" t="str">
            <v>SUMINISTRO TUBERIA PVC ALCANTARILLADO 30" TIPO NOVALOC</v>
          </cell>
        </row>
        <row r="484">
          <cell r="A484">
            <v>4211</v>
          </cell>
          <cell r="B484" t="str">
            <v>SUMINISTRO TUBERIA PVC ALCANTARILLADO 33" TIPO NOVALOC</v>
          </cell>
        </row>
        <row r="485">
          <cell r="A485">
            <v>4212</v>
          </cell>
          <cell r="B485" t="str">
            <v>SUMINISTRO TUBERIA PVC ALCANTARILLADO 36" TIPO NOVALOC</v>
          </cell>
        </row>
        <row r="486">
          <cell r="A486">
            <v>4213</v>
          </cell>
          <cell r="B486" t="str">
            <v>SUMINISTRO TUBERIA PVC ALCANTARILLADO 39" TIPO NOVALOC</v>
          </cell>
        </row>
        <row r="487">
          <cell r="A487">
            <v>4214</v>
          </cell>
          <cell r="B487" t="str">
            <v>SUMINISTRO TUBERIA PVC ALCANTARILLADO 42" TIPO NOVALOC</v>
          </cell>
        </row>
        <row r="488">
          <cell r="A488">
            <v>4215</v>
          </cell>
          <cell r="B488" t="str">
            <v>SUMINISTRO TUBERIA PVC ALCANTARILLADO 45" TIPO NOVALOC</v>
          </cell>
        </row>
        <row r="489">
          <cell r="A489">
            <v>4216</v>
          </cell>
          <cell r="B489" t="str">
            <v>SUMINISTRO TUBERIA PVC ALCANTARILLADO 48" TIPO NOVALOC</v>
          </cell>
        </row>
        <row r="490">
          <cell r="A490">
            <v>4217</v>
          </cell>
          <cell r="B490" t="str">
            <v>SUMINISTRO TUBERIA PVC ALCANTARILLADO 54" TIPO NOVALOC</v>
          </cell>
        </row>
        <row r="491">
          <cell r="A491">
            <v>4218</v>
          </cell>
          <cell r="B491" t="str">
            <v>SUMINISTRO TUBERIA PVC ALCANTARILLADO 57" TIPO NOVALOC</v>
          </cell>
        </row>
        <row r="492">
          <cell r="A492">
            <v>4219</v>
          </cell>
          <cell r="B492" t="str">
            <v>SUMINISTRO TUBERIA PVC ALCANTARILLADO 60" TIPO NOVALOC</v>
          </cell>
        </row>
        <row r="493">
          <cell r="A493">
            <v>4220</v>
          </cell>
          <cell r="B493" t="str">
            <v>SUMINISTRO KIT SILLA YEE 8x6" INCLUYE ABRAZADERAS EMPAQUE Y ADHESIVO</v>
          </cell>
        </row>
        <row r="494">
          <cell r="A494">
            <v>4221</v>
          </cell>
          <cell r="B494" t="str">
            <v>SUMINISTRO KIT SILLA YEE 10x6" INCLUYE ABRAZADERAS EMPAQUE Y ADHESIVO</v>
          </cell>
        </row>
        <row r="495">
          <cell r="A495">
            <v>4222</v>
          </cell>
          <cell r="B495" t="str">
            <v>SUMINISTRO KIT SILLA YEE 12x6" INCLUYE ABRAZADERAS EMPAQUE Y ADHESIVO</v>
          </cell>
        </row>
        <row r="496">
          <cell r="A496">
            <v>4223</v>
          </cell>
          <cell r="B496" t="str">
            <v xml:space="preserve">SUMINISTRO DE UNIONES NOVAFORT DE 6" O SIMILAR </v>
          </cell>
        </row>
        <row r="497">
          <cell r="A497">
            <v>4224</v>
          </cell>
          <cell r="B497" t="str">
            <v xml:space="preserve">SUMINISTRO DE UNIONES NOVAFORT DE 8" O SIMILAR </v>
          </cell>
        </row>
        <row r="498">
          <cell r="A498">
            <v>4225</v>
          </cell>
          <cell r="B498" t="str">
            <v xml:space="preserve">SUMINISTRO DE UNIONES NOVAFORT DE 10" O SIMILAR </v>
          </cell>
        </row>
        <row r="499">
          <cell r="A499">
            <v>4226</v>
          </cell>
          <cell r="B499" t="str">
            <v xml:space="preserve">SUMINISTRO DE UNIONES NOVAFORT DE 12" O SIMILAR </v>
          </cell>
        </row>
        <row r="500">
          <cell r="A500">
            <v>4227</v>
          </cell>
          <cell r="B500" t="str">
            <v xml:space="preserve">SUMINISTRO DE UNIONES NOVAFORT DE 16" O SIMILAR </v>
          </cell>
        </row>
        <row r="501">
          <cell r="A501">
            <v>4228</v>
          </cell>
          <cell r="B501" t="str">
            <v xml:space="preserve">SUMINISTRO DE UNIONES NOVAFORT DE 18" O SIMILAR </v>
          </cell>
        </row>
        <row r="502">
          <cell r="A502">
            <v>4229</v>
          </cell>
          <cell r="B502" t="str">
            <v xml:space="preserve">SUMINISTRO DE UNIONES NOVAFORT DE 20" O SIMILAR </v>
          </cell>
        </row>
        <row r="503">
          <cell r="A503">
            <v>4230</v>
          </cell>
          <cell r="B503" t="str">
            <v xml:space="preserve">SUMINISTRO DE UNIONES NOVALOC DE 24" O SIMILAR </v>
          </cell>
        </row>
        <row r="504">
          <cell r="A504">
            <v>4231</v>
          </cell>
          <cell r="B504" t="str">
            <v xml:space="preserve">SUMINISTRO DE UNIONES NOVALOC DE 27" O SIMILAR </v>
          </cell>
        </row>
        <row r="505">
          <cell r="A505">
            <v>4232</v>
          </cell>
          <cell r="B505" t="str">
            <v xml:space="preserve">SUMINISTRO DE UNIONES NOVALOC DE 30" O SIMILAR </v>
          </cell>
        </row>
        <row r="506">
          <cell r="A506">
            <v>4233</v>
          </cell>
          <cell r="B506" t="str">
            <v xml:space="preserve">SUMINISTRO DE UNIONES NOVALOC DE 33" O SIMILAR </v>
          </cell>
        </row>
        <row r="507">
          <cell r="A507">
            <v>4234</v>
          </cell>
          <cell r="B507" t="str">
            <v xml:space="preserve">SUMINISTRO DE UNIONES NOVALOC DE 36" O SIMILAR </v>
          </cell>
        </row>
        <row r="508">
          <cell r="A508">
            <v>4235</v>
          </cell>
          <cell r="B508" t="str">
            <v xml:space="preserve">SUMINISTRO DE UNIONES NOVALOC DE 39" O SIMILAR </v>
          </cell>
        </row>
        <row r="509">
          <cell r="A509">
            <v>4236</v>
          </cell>
          <cell r="B509" t="str">
            <v xml:space="preserve">SUMINISTRO DE UNIONES NOVALOC DE 42" O SIMILAR </v>
          </cell>
        </row>
        <row r="510">
          <cell r="A510">
            <v>4237</v>
          </cell>
          <cell r="B510" t="str">
            <v xml:space="preserve">SUMINISTRO DE UNIONES NOVALOC DE 45" O SIMILAR </v>
          </cell>
        </row>
        <row r="511">
          <cell r="A511">
            <v>4238</v>
          </cell>
          <cell r="B511" t="str">
            <v xml:space="preserve">SUMINISTRO DE UNIONES NOVALOC DE 48" O SIMILAR </v>
          </cell>
        </row>
        <row r="512">
          <cell r="A512">
            <v>4239</v>
          </cell>
          <cell r="B512" t="str">
            <v xml:space="preserve">SUMINISTRO DE UNIONES NOVALOC DE 54" O SIMILAR </v>
          </cell>
        </row>
        <row r="513">
          <cell r="A513">
            <v>4240</v>
          </cell>
          <cell r="B513" t="str">
            <v xml:space="preserve">SUMINISTRO DE UNIONES NOVALOC DE 57" O SIMILAR </v>
          </cell>
        </row>
        <row r="514">
          <cell r="A514">
            <v>4241</v>
          </cell>
          <cell r="B514" t="str">
            <v xml:space="preserve">SUMINISTRO DE UNIONES NOVALOC DE 60" O SIMILAR </v>
          </cell>
        </row>
        <row r="515">
          <cell r="A515">
            <v>4242</v>
          </cell>
          <cell r="B515" t="str">
            <v xml:space="preserve">SUMINISTRO DE HIDROSELLOS NOVAFORT DE 6" O SIMILAR </v>
          </cell>
        </row>
        <row r="516">
          <cell r="A516">
            <v>4243</v>
          </cell>
          <cell r="B516" t="str">
            <v xml:space="preserve">SUMINISTRO DE HIDROSELLOS NOVAFORT DE 8" O SIMILAR </v>
          </cell>
        </row>
        <row r="517">
          <cell r="A517">
            <v>4244</v>
          </cell>
          <cell r="B517" t="str">
            <v xml:space="preserve">SUMINISTRO DE HIDROSELLOS NOVAFORT DE 10" O SIMILAR </v>
          </cell>
        </row>
        <row r="518">
          <cell r="A518">
            <v>4245</v>
          </cell>
          <cell r="B518" t="str">
            <v xml:space="preserve">SUMINISTRO DE HIDROSELLOS NOVAFORT DE 12" O SIMILAR </v>
          </cell>
        </row>
        <row r="519">
          <cell r="A519">
            <v>4246</v>
          </cell>
          <cell r="B519" t="str">
            <v xml:space="preserve">SUMINISTRO DE HIDROSELLOS NOVAFORT DE 16" O SIMILAR </v>
          </cell>
        </row>
        <row r="520">
          <cell r="A520">
            <v>4247</v>
          </cell>
          <cell r="B520" t="str">
            <v xml:space="preserve">SUMINISTRO DE HIDROSELLOS NOVAFORT DE 18" O SIMILAR </v>
          </cell>
        </row>
        <row r="521">
          <cell r="A521">
            <v>4248</v>
          </cell>
          <cell r="B521" t="str">
            <v xml:space="preserve">SUMINISTRO DE HIDROSELLOS NOVAFORT DE 20" O SIMILAR </v>
          </cell>
        </row>
        <row r="522">
          <cell r="A522">
            <v>4249</v>
          </cell>
          <cell r="B522" t="str">
            <v>SUMINISTRO TEE PVC 8x6" PARA CAMARA DE CAIDA</v>
          </cell>
        </row>
        <row r="523">
          <cell r="A523">
            <v>4250</v>
          </cell>
          <cell r="B523" t="str">
            <v>SUMINISTRO CODO 6" x 90ْ PARA CAMARA DE CAIDA</v>
          </cell>
        </row>
        <row r="524">
          <cell r="A524">
            <v>4251</v>
          </cell>
          <cell r="B524" t="str">
            <v>SUMINISTRO DE TAPA Y ARO EN FERROCONCRETO D=0,60</v>
          </cell>
        </row>
        <row r="525">
          <cell r="A525">
            <v>4252</v>
          </cell>
          <cell r="B525" t="str">
            <v xml:space="preserve">SUMINISTRO DE HIDROSELLOS NOVALOC DE 24" O SIMILAR </v>
          </cell>
        </row>
        <row r="526">
          <cell r="A526">
            <v>4253</v>
          </cell>
          <cell r="B526" t="str">
            <v xml:space="preserve">SUMINISTRO DE HIDROSELLOS NOVALOC DE 27" O SIMILAR </v>
          </cell>
        </row>
        <row r="527">
          <cell r="A527">
            <v>4254</v>
          </cell>
          <cell r="B527" t="str">
            <v xml:space="preserve">SUMINISTRO DE HIDROSELLOS NOVALOC DE 30" O SIMILAR </v>
          </cell>
        </row>
        <row r="528">
          <cell r="A528">
            <v>4255</v>
          </cell>
          <cell r="B528" t="str">
            <v xml:space="preserve">SUMINISTRO DE HIDROSELLOS NOVALOC DE 33" O SIMILAR </v>
          </cell>
        </row>
        <row r="529">
          <cell r="A529">
            <v>4256</v>
          </cell>
          <cell r="B529" t="str">
            <v xml:space="preserve">SUMINISTRO DE HIDROSELLOS NOVALOC DE 36" O SIMILAR </v>
          </cell>
        </row>
        <row r="530">
          <cell r="A530">
            <v>4257</v>
          </cell>
          <cell r="B530" t="str">
            <v xml:space="preserve">SUMINISTRO DE HIDROSELLOS NOVALOC DE 39" O SIMILAR </v>
          </cell>
        </row>
        <row r="531">
          <cell r="A531">
            <v>4258</v>
          </cell>
          <cell r="B531" t="str">
            <v xml:space="preserve">SUMINISTRO DE HIDROSELLOS NOVALOC DE 42" O SIMILAR </v>
          </cell>
        </row>
        <row r="532">
          <cell r="A532">
            <v>4259</v>
          </cell>
          <cell r="B532" t="str">
            <v xml:space="preserve">SUMINISTRO DE HIDROSELLOS NOVALOC DE 45" O SIMILAR </v>
          </cell>
        </row>
        <row r="533">
          <cell r="A533">
            <v>4260</v>
          </cell>
          <cell r="B533" t="str">
            <v xml:space="preserve">SUMINISTRO DE HIDROSELLOS NOVALOC DE 48" O SIMILAR </v>
          </cell>
        </row>
        <row r="534">
          <cell r="A534">
            <v>4261</v>
          </cell>
          <cell r="B534" t="str">
            <v xml:space="preserve">SUMINISTRO DE HIDROSELLOS NOVALOC DE 51" O SIMILAR </v>
          </cell>
        </row>
        <row r="535">
          <cell r="A535">
            <v>4262</v>
          </cell>
          <cell r="B535" t="str">
            <v xml:space="preserve">SUMINISTRO DE HIDROSELLOS NOVALOC DE 54" O SIMILAR </v>
          </cell>
        </row>
        <row r="536">
          <cell r="A536">
            <v>4263</v>
          </cell>
          <cell r="B536" t="str">
            <v>SUMINISTRO DE TAPA Y ARO POZO MADERPLAST D = 0,67</v>
          </cell>
        </row>
        <row r="537">
          <cell r="A537">
            <v>4264</v>
          </cell>
          <cell r="B537" t="str">
            <v>SUMINISTRO DE CIRCULAR  MADERPLAST D = 0,70</v>
          </cell>
        </row>
        <row r="539">
          <cell r="B539" t="str">
            <v>ALCANTARILLADO PLUVIAL</v>
          </cell>
        </row>
        <row r="540">
          <cell r="A540">
            <v>5000</v>
          </cell>
          <cell r="B540" t="str">
            <v>Estructura de alcantarillado</v>
          </cell>
        </row>
        <row r="541">
          <cell r="A541">
            <v>5001</v>
          </cell>
          <cell r="B541" t="str">
            <v>SOLADO DE FONDO 1500PSI e=0.005m</v>
          </cell>
        </row>
        <row r="542">
          <cell r="A542">
            <v>5002</v>
          </cell>
          <cell r="B542" t="str">
            <v>BASE REFORZADA POZO INSPECCIÓN D=2.00 M INCLUYE CAÑUELA EN CONCRETO Y EMBOQUILLADO REMATES</v>
          </cell>
        </row>
        <row r="543">
          <cell r="A543">
            <v>5003</v>
          </cell>
          <cell r="B543" t="str">
            <v>CUERPO REFORZADO POZO INSPECCIÓN D=1.2 M, H=1.0 a 2.0 M</v>
          </cell>
        </row>
        <row r="544">
          <cell r="A544">
            <v>5004</v>
          </cell>
          <cell r="B544" t="str">
            <v>CUERPO REFORZADO POZO INSPECCIÓN D=1.2 M, H=2.0 a 3.0 M</v>
          </cell>
        </row>
        <row r="545">
          <cell r="A545">
            <v>5005</v>
          </cell>
          <cell r="B545" t="str">
            <v>CUERPO REFORZADO POZO INSPECCIÓN D=1.2 M, H=3,0 a 4.0 M</v>
          </cell>
        </row>
        <row r="546">
          <cell r="A546">
            <v>5006</v>
          </cell>
          <cell r="B546" t="str">
            <v>CUERPO REFORZADO POZO INSPECCIÓN D=1.2 M, H=4,0 a 5.0 M</v>
          </cell>
        </row>
        <row r="547">
          <cell r="A547">
            <v>5007</v>
          </cell>
          <cell r="B547" t="str">
            <v>CUERPO REFORZADO POZO INSPECCIÓN D=1.2 M, H=5,0 a 6.0 M</v>
          </cell>
        </row>
        <row r="548">
          <cell r="A548">
            <v>5008</v>
          </cell>
          <cell r="B548" t="str">
            <v>CUERPO REFORZADO POZO INSPECCIÓN D=1.2 M, H=5,0 a 6.0 M</v>
          </cell>
        </row>
        <row r="549">
          <cell r="A549">
            <v>5009</v>
          </cell>
          <cell r="B549" t="str">
            <v>PELDAÑOS PARA POZO DE INSPECCION VAR 3/4 CADA 40CM</v>
          </cell>
        </row>
        <row r="550">
          <cell r="A550">
            <v>5010</v>
          </cell>
          <cell r="B550" t="str">
            <v xml:space="preserve">CORONA PARA POZO DE INSPECC. CONCR.  F´C=24 Mpa INST.  TAPA Y ARO </v>
          </cell>
        </row>
        <row r="551">
          <cell r="A551">
            <v>5011</v>
          </cell>
          <cell r="B551" t="str">
            <v xml:space="preserve">ANILLO DE CORONA PARA TRAMPA DE ARENAS CONCRETO F´C=24 Mpa CON INST. TAPA Y ARO </v>
          </cell>
        </row>
        <row r="552">
          <cell r="A552">
            <v>5012</v>
          </cell>
          <cell r="B552" t="str">
            <v>CONSTRUCCION CAJA INSPECCION EN CONCRETO  0,80x0,80x1,30 INCLUYE TAPA REFORZADA Y CAÑUELA</v>
          </cell>
        </row>
        <row r="553">
          <cell r="A553">
            <v>5013</v>
          </cell>
          <cell r="B553" t="str">
            <v>CONSTRUCCION SUMIDERO DE DIMENSIONES 2.30 X 0.60 INCLUYE REJA METALICA HF SEGÚN DISEÑOS</v>
          </cell>
        </row>
        <row r="554">
          <cell r="A554">
            <v>5014</v>
          </cell>
          <cell r="B554" t="str">
            <v>CONSTRUCCION SUMIDERO TRANSVERSAL DE 2.5 M3 CONCRETO</v>
          </cell>
        </row>
        <row r="555">
          <cell r="A555">
            <v>5015</v>
          </cell>
          <cell r="B555" t="str">
            <v xml:space="preserve">CAMA DE ARENA PARA TUBERIAS </v>
          </cell>
        </row>
        <row r="556">
          <cell r="A556">
            <v>5016</v>
          </cell>
          <cell r="B556" t="str">
            <v>EMPALME DE TUBERIA A POZO EXISTENTE, INCLUYE DEMOLICION Y EMBOQUILLADO</v>
          </cell>
        </row>
        <row r="557">
          <cell r="A557">
            <v>5017</v>
          </cell>
          <cell r="B557" t="str">
            <v>ACERO DE REFUERZO 60000 PSI</v>
          </cell>
        </row>
        <row r="559">
          <cell r="A559">
            <v>5100</v>
          </cell>
          <cell r="B559" t="str">
            <v>Instalación tubería y accesorios</v>
          </cell>
        </row>
        <row r="560">
          <cell r="A560">
            <v>5101</v>
          </cell>
          <cell r="B560" t="str">
            <v>INSTALACION TUBERIA ALCANTARILLADO PVC 10" TIPO NOVAFORT</v>
          </cell>
        </row>
        <row r="561">
          <cell r="A561">
            <v>5102</v>
          </cell>
          <cell r="B561" t="str">
            <v>INSTALACION TUBERIA ALCANTARILLADO PVC 12" TIPO NOVAFORT</v>
          </cell>
        </row>
        <row r="562">
          <cell r="A562">
            <v>5103</v>
          </cell>
          <cell r="B562" t="str">
            <v>INSTALACION TUBERIA PVC ALCANTARILLADO 16" TIPO NOVAFORT</v>
          </cell>
        </row>
        <row r="563">
          <cell r="A563">
            <v>5104</v>
          </cell>
          <cell r="B563" t="str">
            <v>INSTALACION TUBERIA PVC ALCANTARILLADO 18" TIPO NOVAFORT</v>
          </cell>
        </row>
        <row r="564">
          <cell r="A564">
            <v>5105</v>
          </cell>
          <cell r="B564" t="str">
            <v>INSTALACION TUBERIA PVC ALCANTARILLADO 20" TIPO NOVAFORT</v>
          </cell>
        </row>
        <row r="565">
          <cell r="A565">
            <v>5106</v>
          </cell>
          <cell r="B565" t="str">
            <v>INSTALACION TUBERIA PVC ALCANTARILLADO 24" TIPO NOVALOC</v>
          </cell>
        </row>
        <row r="566">
          <cell r="A566">
            <v>5107</v>
          </cell>
          <cell r="B566" t="str">
            <v>INSTALACION TUBERIA PVC ALCANTARILLADO 27" TIPO NOVALOC</v>
          </cell>
        </row>
        <row r="567">
          <cell r="A567">
            <v>5108</v>
          </cell>
          <cell r="B567" t="str">
            <v>INSTALACION TUBERIA PVC ALCANTARILLADO 30" TIPO NOVALOC</v>
          </cell>
        </row>
        <row r="568">
          <cell r="A568">
            <v>5109</v>
          </cell>
          <cell r="B568" t="str">
            <v>INSTALACION TUBERIA PVC ALCANTARILLADO 33" TIPO NOVALOC</v>
          </cell>
        </row>
        <row r="569">
          <cell r="A569">
            <v>5110</v>
          </cell>
          <cell r="B569" t="str">
            <v>INSTALACION TUBERIA PVC ALCANTARILLADO 36" TIPO NOVALOC</v>
          </cell>
        </row>
        <row r="570">
          <cell r="A570">
            <v>5111</v>
          </cell>
          <cell r="B570" t="str">
            <v>INSTALACION TUBERIA PVC ALCANTARILLADO 39" TIPO NOVALOC</v>
          </cell>
        </row>
        <row r="571">
          <cell r="A571">
            <v>5112</v>
          </cell>
          <cell r="B571" t="str">
            <v>INSTALACION TUBERIA PVC ALCANTARILLADO 42" TIPO NOVALOC</v>
          </cell>
        </row>
        <row r="572">
          <cell r="A572">
            <v>5113</v>
          </cell>
          <cell r="B572" t="str">
            <v>INSTALACION TUBERIA PVC ALCANTARILLADO 45" TIPO NOVALOC</v>
          </cell>
        </row>
        <row r="573">
          <cell r="A573">
            <v>5114</v>
          </cell>
          <cell r="B573" t="str">
            <v>INSTALACION TUBERIA PVC ALCANTARILLADO 48" TIPO NOVALOC</v>
          </cell>
        </row>
        <row r="574">
          <cell r="A574">
            <v>5115</v>
          </cell>
          <cell r="B574" t="str">
            <v>INSTALACION TUBERIA PVC ALCANTARILLADO 54" TIPO NOVALOC</v>
          </cell>
        </row>
        <row r="575">
          <cell r="A575">
            <v>5116</v>
          </cell>
          <cell r="B575" t="str">
            <v>INSTALACION TUBERIA PVC ALCANTARILLADO 57" TIPO NOVALOC</v>
          </cell>
        </row>
        <row r="576">
          <cell r="A576">
            <v>5117</v>
          </cell>
          <cell r="B576" t="str">
            <v>INSTALACION TUBERIA PVC ALCANTARILLADO 60" TIPO NOVALOC</v>
          </cell>
        </row>
        <row r="577">
          <cell r="A577">
            <v>5118</v>
          </cell>
          <cell r="B577" t="str">
            <v>EMPALME DE TUBERIA A POZO EXISTENTE, INCLUYE DEMOLICION Y EMBOQUILLADO</v>
          </cell>
        </row>
        <row r="579">
          <cell r="A579">
            <v>5200</v>
          </cell>
          <cell r="B579" t="str">
            <v>Suministro tubería y accesorios</v>
          </cell>
        </row>
        <row r="580">
          <cell r="A580">
            <v>5201</v>
          </cell>
          <cell r="B580" t="str">
            <v>SUMINISTRO TUBERIA ALCANTARILLADO PVC 10" TIPO NOVAFORT</v>
          </cell>
        </row>
        <row r="581">
          <cell r="A581">
            <v>5202</v>
          </cell>
          <cell r="B581" t="str">
            <v>SUMINISTRO TUBERIA ALCANTARILLADO PVC 12" TIPO NOVAFORT</v>
          </cell>
        </row>
        <row r="582">
          <cell r="A582">
            <v>5203</v>
          </cell>
          <cell r="B582" t="str">
            <v>SUMINISTRO TUBERIA ALCANTARILLADO PVC 16" TIPO NOVAFORT</v>
          </cell>
        </row>
        <row r="583">
          <cell r="A583">
            <v>5204</v>
          </cell>
          <cell r="B583" t="str">
            <v>SUMINISTRO TUBERIA ALCANTARILLADO PVC 18" TIPO NOVAFORT</v>
          </cell>
        </row>
        <row r="584">
          <cell r="A584">
            <v>5205</v>
          </cell>
          <cell r="B584" t="str">
            <v>SUMINISTRO TUBERIA ALCANTARILLADO PVC 20" TIPO NOVAFORT</v>
          </cell>
        </row>
        <row r="585">
          <cell r="A585">
            <v>5206</v>
          </cell>
          <cell r="B585" t="str">
            <v>SUMINISTRO TUBERIA PVC ALCANTARILLADO 24" TIPO NOVALOC</v>
          </cell>
        </row>
        <row r="586">
          <cell r="A586">
            <v>5207</v>
          </cell>
          <cell r="B586" t="str">
            <v>SUMINISTRO TUBERIA PVC ALCANTARILLADO 27" TIPO NOVALOC</v>
          </cell>
        </row>
        <row r="587">
          <cell r="A587">
            <v>5208</v>
          </cell>
          <cell r="B587" t="str">
            <v>SUMINISTRO TUBERIA PVC ALCANTARILLADO 30" TIPO NOVALOC</v>
          </cell>
        </row>
        <row r="588">
          <cell r="A588">
            <v>5209</v>
          </cell>
          <cell r="B588" t="str">
            <v>SUMINISTRO TUBERIA PVC ALCANTARILLADO 33" TIPO NOVALOC</v>
          </cell>
        </row>
        <row r="589">
          <cell r="A589">
            <v>5210</v>
          </cell>
          <cell r="B589" t="str">
            <v>SUMINISTRO TUBERIA PVC ALCANTARILLADO 36" TIPO NOVALOC</v>
          </cell>
        </row>
        <row r="590">
          <cell r="A590">
            <v>5211</v>
          </cell>
          <cell r="B590" t="str">
            <v>SUMINISTRO TUBERIA PVC ALCANTARILLADO 39" TIPO NOVALOC</v>
          </cell>
        </row>
        <row r="591">
          <cell r="A591">
            <v>5212</v>
          </cell>
          <cell r="B591" t="str">
            <v>SUMINISTRO TUBERIA PVC ALCANTARILLADO 42" TIPO NOVALOC</v>
          </cell>
        </row>
        <row r="592">
          <cell r="A592">
            <v>5213</v>
          </cell>
          <cell r="B592" t="str">
            <v>SUMINISTRO TUBERIA PVC ALCANTARILLADO 45" TIPO NOVALOC</v>
          </cell>
        </row>
        <row r="593">
          <cell r="A593">
            <v>5214</v>
          </cell>
          <cell r="B593" t="str">
            <v>SUMINISTRO TUBERIA PVC ALCANTARILLADO 48" TIPO NOVALOC</v>
          </cell>
        </row>
        <row r="594">
          <cell r="A594">
            <v>5215</v>
          </cell>
          <cell r="B594" t="str">
            <v>SUMINISTRO TUBERIA PVC ALCANTARILLADO 54" TIPO NOVALOC</v>
          </cell>
        </row>
        <row r="595">
          <cell r="A595">
            <v>5216</v>
          </cell>
          <cell r="B595" t="str">
            <v>SUMINISTRO TUBERIA PVC ALCANTARILLADO 57" TIPO NOVALOC</v>
          </cell>
        </row>
        <row r="596">
          <cell r="A596">
            <v>5217</v>
          </cell>
          <cell r="B596" t="str">
            <v>SUMINISTRO TUBERIA PVC ALCANTARILLADO 60" TIPO NOVALOC</v>
          </cell>
        </row>
        <row r="597">
          <cell r="A597">
            <v>5218</v>
          </cell>
          <cell r="B597" t="str">
            <v xml:space="preserve">SUMINISTRO DE UNIONES NOVAFORT DE 10" O SIMILAR </v>
          </cell>
        </row>
        <row r="598">
          <cell r="A598">
            <v>5219</v>
          </cell>
          <cell r="B598" t="str">
            <v xml:space="preserve">SUMINISTRO DE UNIONES NOVAFORT DE 12" O SIMILAR </v>
          </cell>
        </row>
        <row r="599">
          <cell r="A599">
            <v>5220</v>
          </cell>
          <cell r="B599" t="str">
            <v xml:space="preserve">SUMINISTRO DE UNIONES NOVAFORT DE 16" O SIMILAR </v>
          </cell>
        </row>
        <row r="600">
          <cell r="A600">
            <v>5221</v>
          </cell>
          <cell r="B600" t="str">
            <v xml:space="preserve">SUMINISTRO DE UNIONES NOVAFORT DE 18"  O SIMILAR </v>
          </cell>
        </row>
        <row r="601">
          <cell r="A601">
            <v>5222</v>
          </cell>
          <cell r="B601" t="str">
            <v xml:space="preserve">SUMINISTRO DE UNIONES NOVAFORT DE 20"  O SIMILAR </v>
          </cell>
        </row>
        <row r="602">
          <cell r="A602">
            <v>5223</v>
          </cell>
          <cell r="B602" t="str">
            <v xml:space="preserve">SUMINISTRO DE UNIONES NOVALOC DE 24" O SIMILAR </v>
          </cell>
        </row>
        <row r="603">
          <cell r="A603">
            <v>5224</v>
          </cell>
          <cell r="B603" t="str">
            <v xml:space="preserve">SUMINISTRO DE UNIONES NOVALOC DE 27" O SIMILAR </v>
          </cell>
        </row>
        <row r="604">
          <cell r="A604">
            <v>5225</v>
          </cell>
          <cell r="B604" t="str">
            <v xml:space="preserve">SUMINISTRO DE UNIONES NOVALOC DE 30" O SIMILAR </v>
          </cell>
        </row>
        <row r="605">
          <cell r="A605">
            <v>5226</v>
          </cell>
          <cell r="B605" t="str">
            <v xml:space="preserve">SUMINISTRO DE UNIONES NOVALOC DE 33" O SIMILAR </v>
          </cell>
        </row>
        <row r="606">
          <cell r="A606">
            <v>5227</v>
          </cell>
          <cell r="B606" t="str">
            <v xml:space="preserve">SUMINISTRO DE UNIONES NOVALOC DE 36" O SIMILAR </v>
          </cell>
        </row>
        <row r="607">
          <cell r="A607">
            <v>5228</v>
          </cell>
          <cell r="B607" t="str">
            <v xml:space="preserve">SUMINISTRO DE UNIONES NOVALOC DE 39" O SIMILAR </v>
          </cell>
        </row>
        <row r="608">
          <cell r="A608">
            <v>5229</v>
          </cell>
          <cell r="B608" t="str">
            <v xml:space="preserve">SUMINISTRO DE UNIONES NOVALOC DE 42" O SIMILAR </v>
          </cell>
        </row>
        <row r="609">
          <cell r="A609">
            <v>5230</v>
          </cell>
          <cell r="B609" t="str">
            <v xml:space="preserve">SUMINISTRO DE UNIONES NOVALOC DE 45" O SIMILAR </v>
          </cell>
        </row>
        <row r="610">
          <cell r="A610">
            <v>5231</v>
          </cell>
          <cell r="B610" t="str">
            <v xml:space="preserve">SUMINISTRO DE UNIONES NOVALOC DE 48" O SIMILAR </v>
          </cell>
        </row>
        <row r="611">
          <cell r="A611">
            <v>5232</v>
          </cell>
          <cell r="B611" t="str">
            <v xml:space="preserve">SUMINISTRO DE UNIONES NOVALOC DE 54" O SIMILAR </v>
          </cell>
        </row>
        <row r="612">
          <cell r="A612">
            <v>5233</v>
          </cell>
          <cell r="B612" t="str">
            <v xml:space="preserve">SUMINISTRO DE UNIONES NOVALOC DE 57" O SIMILAR </v>
          </cell>
        </row>
        <row r="613">
          <cell r="A613">
            <v>5234</v>
          </cell>
          <cell r="B613" t="str">
            <v xml:space="preserve">SUMINISTRO DE UNIONES NOVALOC DE 60" O SIMILAR </v>
          </cell>
        </row>
        <row r="614">
          <cell r="A614">
            <v>5235</v>
          </cell>
          <cell r="B614" t="str">
            <v xml:space="preserve">SUMINISTRO DE HIDROSELLOS NOVAFORT DE 10" O SIMILAR </v>
          </cell>
        </row>
        <row r="615">
          <cell r="A615">
            <v>5236</v>
          </cell>
          <cell r="B615" t="str">
            <v xml:space="preserve">SUMINISTRO DE HIDROSELLOS NOVAFORT DE 12" O SIMILAR </v>
          </cell>
        </row>
        <row r="616">
          <cell r="A616">
            <v>5237</v>
          </cell>
          <cell r="B616" t="str">
            <v xml:space="preserve">SUMINISTRO DE HIDROSELLOS NOVAFORT DE 16" O SIMILAR </v>
          </cell>
        </row>
        <row r="617">
          <cell r="A617">
            <v>5238</v>
          </cell>
          <cell r="B617" t="str">
            <v xml:space="preserve">SUMINISTRO DE HIDROSELLOS NOVAFORT DE 18" O SIMILAR </v>
          </cell>
        </row>
        <row r="618">
          <cell r="A618">
            <v>5239</v>
          </cell>
          <cell r="B618" t="str">
            <v xml:space="preserve">SUMINISTRO DE HIDROSELLOS NOVAFORT DE 20" O SIMILAR </v>
          </cell>
        </row>
        <row r="619">
          <cell r="A619">
            <v>5240</v>
          </cell>
          <cell r="B619" t="str">
            <v>REJA DESMONTABLE EN HF DE DIMENSIONES 0,40 x 0,90 CON MARCO Y CONTRAMARCO</v>
          </cell>
        </row>
        <row r="620">
          <cell r="A620">
            <v>5241</v>
          </cell>
          <cell r="B620" t="str">
            <v>SUMINISTRO DE TAPA Y ARO EN FERROCONCRETO D=0,60</v>
          </cell>
        </row>
        <row r="621">
          <cell r="A621">
            <v>5242</v>
          </cell>
          <cell r="B621" t="str">
            <v>SUMINISTRO KIT SILLA YEE 8x6" INCLUYE ABRAZADERAS EMPAQUE Y ADHESIVO</v>
          </cell>
        </row>
        <row r="622">
          <cell r="A622">
            <v>5243</v>
          </cell>
          <cell r="B622" t="str">
            <v>SUMINISTRO KIT SILLA YEE 10x6" INCLUYE ABRAZADERAS EMPAQUE Y ADHESIVO</v>
          </cell>
        </row>
        <row r="623">
          <cell r="A623">
            <v>5244</v>
          </cell>
          <cell r="B623" t="str">
            <v>SUMINISTRO KIT SILLA YEE 12x6" INCLUYE ABRAZADERAS EMPAQUE Y ADHESIVO</v>
          </cell>
        </row>
        <row r="624">
          <cell r="A624">
            <v>5245</v>
          </cell>
          <cell r="B624" t="str">
            <v xml:space="preserve">SUMINISTRO DE HIDROSELLOS NOVALOC DE 24" O SIMILAR </v>
          </cell>
        </row>
        <row r="625">
          <cell r="A625">
            <v>5246</v>
          </cell>
          <cell r="B625" t="str">
            <v xml:space="preserve">SUMINISTRO DE HIDROSELLOS NOVALOC DE 27" O SIMILAR </v>
          </cell>
        </row>
        <row r="626">
          <cell r="A626">
            <v>5247</v>
          </cell>
          <cell r="B626" t="str">
            <v xml:space="preserve">SUMINISTRO DE HIDROSELLOS NOVALOC DE 30" O SIMILAR </v>
          </cell>
        </row>
        <row r="627">
          <cell r="A627">
            <v>5248</v>
          </cell>
          <cell r="B627" t="str">
            <v xml:space="preserve">SUMINISTRO DE HIDROSELLOS NOVALOC DE 33" O SIMILAR </v>
          </cell>
        </row>
        <row r="628">
          <cell r="A628">
            <v>5249</v>
          </cell>
          <cell r="B628" t="str">
            <v xml:space="preserve">SUMINISTRO DE HIDROSELLOS NOVALOC DE 36" O SIMILAR </v>
          </cell>
        </row>
        <row r="629">
          <cell r="A629">
            <v>5250</v>
          </cell>
          <cell r="B629" t="str">
            <v xml:space="preserve">SUMINISTRO DE HIDROSELLOS NOVALOC DE 39" O SIMILAR </v>
          </cell>
        </row>
        <row r="630">
          <cell r="A630">
            <v>5251</v>
          </cell>
          <cell r="B630" t="str">
            <v xml:space="preserve">SUMINISTRO DE HIDROSELLOS NOVALOC DE 42" O SIMILAR </v>
          </cell>
        </row>
        <row r="631">
          <cell r="A631">
            <v>5252</v>
          </cell>
          <cell r="B631" t="str">
            <v xml:space="preserve">SUMINISTRO DE HIDROSELLOS NOVALOC DE 45" O SIMILAR </v>
          </cell>
        </row>
        <row r="632">
          <cell r="A632">
            <v>5253</v>
          </cell>
          <cell r="B632" t="str">
            <v xml:space="preserve">SUMINISTRO DE HIDROSELLOS NOVALOC DE 48" O SIMILAR </v>
          </cell>
        </row>
        <row r="633">
          <cell r="A633">
            <v>5254</v>
          </cell>
          <cell r="B633" t="str">
            <v xml:space="preserve">SUMINISTRO DE HIDROSELLOS NOVALOC DE 51" O SIMILAR </v>
          </cell>
        </row>
        <row r="634">
          <cell r="A634">
            <v>5255</v>
          </cell>
          <cell r="B634" t="str">
            <v xml:space="preserve">SUMINISTRO DE HIDROSELLOS NOVALOC DE 54" O SIMILAR </v>
          </cell>
        </row>
        <row r="635">
          <cell r="A635">
            <v>5256</v>
          </cell>
          <cell r="B635" t="str">
            <v>SUMINISTRO DE GEOTEXTIL POLIPROPILENO A = 3,80 NT 3000</v>
          </cell>
        </row>
        <row r="636">
          <cell r="A636">
            <v>5257</v>
          </cell>
          <cell r="B636" t="str">
            <v>SUMINISTRO DE TAPA Y ARO POZO MADERPLAST D = 0,67</v>
          </cell>
        </row>
        <row r="637">
          <cell r="A637">
            <v>5258</v>
          </cell>
          <cell r="B637" t="str">
            <v>SUMINISTRO DE CIRCULAR  MADERPLAST D = 0,70</v>
          </cell>
        </row>
        <row r="639">
          <cell r="B639" t="str">
            <v>OBRAS DE URBANISMO</v>
          </cell>
        </row>
        <row r="640">
          <cell r="A640">
            <v>6000</v>
          </cell>
          <cell r="B640" t="str">
            <v>OBRA CIVIL COMPLEMENTARIA</v>
          </cell>
        </row>
        <row r="641">
          <cell r="A641">
            <v>6001</v>
          </cell>
          <cell r="B641" t="str">
            <v xml:space="preserve">BASE GRANULAR MOPT COMPACTADA EN CAPAS DE 10CM </v>
          </cell>
        </row>
        <row r="642">
          <cell r="A642">
            <v>6002</v>
          </cell>
          <cell r="B642" t="str">
            <v xml:space="preserve">SUB BASE GRANULAR MOPT COMPACTADA EN CAPAS DE 10CM </v>
          </cell>
        </row>
        <row r="643">
          <cell r="A643">
            <v>6003</v>
          </cell>
          <cell r="B643" t="str">
            <v>REPOSICIÓN LOSAS DE CONCRETO RÍGIDO 3000 PSI E= 0,15 INCLUYE REFUERZO Y JUNTAS EN LIGA ASFALTICA</v>
          </cell>
        </row>
        <row r="644">
          <cell r="A644">
            <v>6004</v>
          </cell>
          <cell r="B644" t="str">
            <v>CONSTRUCCION PAVIMENTO RIGIDO 3000 PSI  E= 0,20 INCLUYE REFUERZO Y JUNTAS EN ASFALTO</v>
          </cell>
        </row>
        <row r="645">
          <cell r="A645">
            <v>6005</v>
          </cell>
          <cell r="B645" t="str">
            <v>CONSTRUCCION PAVIMENTO RIGIDO 3500 PSI   E= 0,20 INCLUYE REFUERZO Y JUNTAS EN ASFALTO</v>
          </cell>
        </row>
        <row r="646">
          <cell r="A646">
            <v>6006</v>
          </cell>
          <cell r="B646" t="str">
            <v xml:space="preserve">PAVIMENTO EN CONCRETO ASFALTICO e=0.20 </v>
          </cell>
        </row>
        <row r="647">
          <cell r="A647">
            <v>6007</v>
          </cell>
          <cell r="B647" t="str">
            <v xml:space="preserve">CONSTRUCCION ANDEN EN CONCRETO f´c=21Mpa e=0.10 </v>
          </cell>
        </row>
        <row r="648">
          <cell r="A648">
            <v>6008</v>
          </cell>
          <cell r="B648" t="str">
            <v>CONSTRUCCION SARDINEL EN CONCRETO 3000psi 0.12*0.20M. INCLUYE REFUERZO</v>
          </cell>
        </row>
        <row r="649">
          <cell r="A649">
            <v>6009</v>
          </cell>
          <cell r="B649" t="str">
            <v xml:space="preserve">PISO CON ACABADOS EN GRAVILLA LAVADA </v>
          </cell>
        </row>
        <row r="650">
          <cell r="A650">
            <v>6010</v>
          </cell>
          <cell r="B650" t="str">
            <v>CONSTRUCCIÓN DE CAJA EN CONCRETO REFORZADO PARA VÁLVULAS 3000 PSI e=0,15 S 1x1x1 LIBRE</v>
          </cell>
        </row>
        <row r="651">
          <cell r="A651">
            <v>6011</v>
          </cell>
          <cell r="B651" t="str">
            <v xml:space="preserve">ASEGURAMIENTO DE POSTES </v>
          </cell>
        </row>
        <row r="652">
          <cell r="A652">
            <v>6012</v>
          </cell>
          <cell r="B652" t="str">
            <v>CAMA DE ARENA PARA TUBERÍAS</v>
          </cell>
        </row>
        <row r="653">
          <cell r="A653">
            <v>6013</v>
          </cell>
          <cell r="B653" t="str">
            <v>BASE MATERIAL GRANULAR PARA CIMENTACIÓN</v>
          </cell>
        </row>
        <row r="654">
          <cell r="A654">
            <v>6014</v>
          </cell>
          <cell r="B654" t="str">
            <v>ENCAMADO EN CONCRETO DE 2000 PSI</v>
          </cell>
        </row>
        <row r="655">
          <cell r="A655">
            <v>6015</v>
          </cell>
          <cell r="B655" t="str">
            <v xml:space="preserve">REFUERZO EN MALLA PARA PROTECCIÓN DE UNIONES </v>
          </cell>
        </row>
        <row r="656">
          <cell r="A656">
            <v>6016</v>
          </cell>
          <cell r="B656" t="str">
            <v>INSTALACIÓN GEOTEXTIL POLIPROPILENO A = 3,80 NT 3000</v>
          </cell>
        </row>
        <row r="657">
          <cell r="A657">
            <v>6017</v>
          </cell>
          <cell r="B657" t="str">
            <v>PISO CON ACABADOS EN TABLETA DE GRESS 25x25</v>
          </cell>
        </row>
        <row r="658">
          <cell r="A658">
            <v>6018</v>
          </cell>
          <cell r="B658" t="str">
            <v>LLENOS LATERALES ZANJA Y LECHOS CON ARENA</v>
          </cell>
        </row>
        <row r="659">
          <cell r="A659">
            <v>6019</v>
          </cell>
          <cell r="B659" t="str">
            <v xml:space="preserve">PROTECIONES EN PIEDRA PEGADA Y CONCRETO CAUCES </v>
          </cell>
        </row>
        <row r="661">
          <cell r="A661">
            <v>7000</v>
          </cell>
          <cell r="B661" t="str">
            <v>SEGURIDAD INDUSTRIAL Y SOCIALIZACIÓN DEL PROYECTO</v>
          </cell>
        </row>
        <row r="662">
          <cell r="A662">
            <v>7001</v>
          </cell>
          <cell r="B662" t="str">
            <v>SEGURIDAD INDUSTRIAL Y SOCIALIZACIÓN DEL PROYECTO</v>
          </cell>
        </row>
        <row r="663">
          <cell r="A663">
            <v>7002</v>
          </cell>
          <cell r="B663" t="str">
            <v xml:space="preserve">ADQUISICIÓN TERRENOS Y/O NEGOCIACIONES DE SERVIDUMBRE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Hoja2"/>
      <sheetName val="TABLA"/>
      <sheetName val="Base de Diseño"/>
      <sheetName val="DISEÑO"/>
      <sheetName val="RESUMEN"/>
      <sheetName val="PTO COL OCC CRA 4"/>
      <sheetName val="PTO COL OCC CRA 7"/>
      <sheetName val="PTO COL CENTRAL"/>
      <sheetName val="PTO COL NORTE"/>
      <sheetName val="PTO INTERCEPTOR"/>
      <sheetName val="PTO REDES SECUNDARIAS"/>
      <sheetName val="PTO REDES AGUAS LLUVIAS"/>
      <sheetName val="PTO TOTAL"/>
      <sheetName val="Programa Mantenimiento"/>
    </sheetNames>
    <sheetDataSet>
      <sheetData sheetId="0"/>
      <sheetData sheetId="1"/>
      <sheetData sheetId="2"/>
      <sheetData sheetId="3" refreshError="1">
        <row r="1">
          <cell r="A1" t="str">
            <v>Name</v>
          </cell>
        </row>
        <row r="5">
          <cell r="Y5">
            <v>2</v>
          </cell>
          <cell r="Z5" t="str">
            <v>NO OBSERVADO</v>
          </cell>
          <cell r="AA5">
            <v>0</v>
          </cell>
          <cell r="AC5" t="str">
            <v>NO OBSERVADO</v>
          </cell>
        </row>
        <row r="6">
          <cell r="Y6">
            <v>4</v>
          </cell>
          <cell r="Z6" t="str">
            <v>BUENO</v>
          </cell>
          <cell r="AA6">
            <v>0</v>
          </cell>
          <cell r="AC6" t="str">
            <v>BUENO</v>
          </cell>
        </row>
        <row r="7">
          <cell r="Y7">
            <v>6</v>
          </cell>
          <cell r="Z7" t="str">
            <v>BUENO</v>
          </cell>
          <cell r="AA7">
            <v>0</v>
          </cell>
          <cell r="AC7" t="str">
            <v>BUENO</v>
          </cell>
        </row>
        <row r="8">
          <cell r="Y8">
            <v>8</v>
          </cell>
          <cell r="Z8" t="str">
            <v>BUENO</v>
          </cell>
          <cell r="AA8">
            <v>0</v>
          </cell>
          <cell r="AC8" t="str">
            <v>BUENO</v>
          </cell>
        </row>
        <row r="9">
          <cell r="Y9">
            <v>10</v>
          </cell>
          <cell r="Z9" t="str">
            <v>BUENO</v>
          </cell>
          <cell r="AA9">
            <v>0</v>
          </cell>
          <cell r="AB9" t="str">
            <v>SEDIMENTADA</v>
          </cell>
          <cell r="AC9" t="str">
            <v>BUENO</v>
          </cell>
        </row>
        <row r="10">
          <cell r="Y10">
            <v>12</v>
          </cell>
          <cell r="Z10" t="str">
            <v>BUENO</v>
          </cell>
          <cell r="AA10">
            <v>0</v>
          </cell>
          <cell r="AB10" t="str">
            <v>SEDIMENTADA</v>
          </cell>
          <cell r="AC10" t="str">
            <v>BUENO</v>
          </cell>
        </row>
        <row r="11">
          <cell r="Y11">
            <v>13</v>
          </cell>
          <cell r="Z11" t="str">
            <v>BUENO</v>
          </cell>
          <cell r="AA11">
            <v>0</v>
          </cell>
          <cell r="AB11" t="str">
            <v>SEDIMENTADA</v>
          </cell>
          <cell r="AC11" t="str">
            <v>BUENO</v>
          </cell>
        </row>
        <row r="12">
          <cell r="Y12">
            <v>14</v>
          </cell>
          <cell r="Z12" t="str">
            <v>NO OBSERVADO</v>
          </cell>
          <cell r="AA12">
            <v>0</v>
          </cell>
          <cell r="AB12" t="str">
            <v>SEDIMENTADA</v>
          </cell>
          <cell r="AC12" t="str">
            <v>BUENO</v>
          </cell>
        </row>
        <row r="13">
          <cell r="Y13">
            <v>15</v>
          </cell>
          <cell r="Z13" t="str">
            <v>MALO</v>
          </cell>
          <cell r="AA13">
            <v>0</v>
          </cell>
          <cell r="AB13" t="str">
            <v>SEDIMENTADA</v>
          </cell>
          <cell r="AC13" t="str">
            <v>BUENO</v>
          </cell>
        </row>
        <row r="14">
          <cell r="Y14">
            <v>16</v>
          </cell>
          <cell r="Z14" t="str">
            <v>NO OBSERVADO</v>
          </cell>
          <cell r="AA14">
            <v>0</v>
          </cell>
          <cell r="AB14" t="str">
            <v>SEDIMENTADA</v>
          </cell>
          <cell r="AC14" t="str">
            <v>BUENO</v>
          </cell>
        </row>
        <row r="15">
          <cell r="Y15">
            <v>18</v>
          </cell>
          <cell r="Z15" t="str">
            <v>BUENO</v>
          </cell>
          <cell r="AA15">
            <v>1</v>
          </cell>
          <cell r="AC15" t="str">
            <v>BUENO</v>
          </cell>
        </row>
        <row r="16">
          <cell r="Y16">
            <v>22</v>
          </cell>
          <cell r="Z16" t="str">
            <v>BUENO</v>
          </cell>
          <cell r="AA16">
            <v>1</v>
          </cell>
          <cell r="AC16" t="str">
            <v>BUENO</v>
          </cell>
        </row>
        <row r="17">
          <cell r="Y17">
            <v>24</v>
          </cell>
          <cell r="Z17" t="str">
            <v>MALO</v>
          </cell>
          <cell r="AA17">
            <v>1</v>
          </cell>
          <cell r="AB17" t="str">
            <v>SEDIMENTADA</v>
          </cell>
          <cell r="AC17" t="str">
            <v>NO TIENE</v>
          </cell>
        </row>
        <row r="18">
          <cell r="Y18">
            <v>26</v>
          </cell>
          <cell r="Z18" t="str">
            <v>NO OBSERVADO</v>
          </cell>
          <cell r="AA18">
            <v>0</v>
          </cell>
          <cell r="AC18" t="str">
            <v>BUENO</v>
          </cell>
        </row>
        <row r="19">
          <cell r="Y19">
            <v>28</v>
          </cell>
          <cell r="Z19" t="str">
            <v>BUENO</v>
          </cell>
          <cell r="AA19">
            <v>2</v>
          </cell>
          <cell r="AB19" t="str">
            <v>SEDIMENTADA</v>
          </cell>
          <cell r="AC19" t="str">
            <v>BUENO</v>
          </cell>
        </row>
        <row r="20">
          <cell r="Y20">
            <v>30</v>
          </cell>
          <cell r="Z20" t="str">
            <v>NO TIENE</v>
          </cell>
          <cell r="AA20">
            <v>2</v>
          </cell>
          <cell r="AC20" t="str">
            <v>BUENO</v>
          </cell>
        </row>
        <row r="21">
          <cell r="Y21">
            <v>32</v>
          </cell>
          <cell r="Z21" t="str">
            <v>MALO</v>
          </cell>
          <cell r="AA21">
            <v>2</v>
          </cell>
          <cell r="AC21" t="str">
            <v>BUENO</v>
          </cell>
        </row>
        <row r="22">
          <cell r="Y22">
            <v>34</v>
          </cell>
          <cell r="Z22" t="str">
            <v>BUENO</v>
          </cell>
          <cell r="AA22">
            <v>1</v>
          </cell>
          <cell r="AC22" t="str">
            <v>NO TIENE</v>
          </cell>
        </row>
        <row r="23">
          <cell r="Y23">
            <v>36</v>
          </cell>
          <cell r="Z23" t="str">
            <v>NO OBSERVADO</v>
          </cell>
          <cell r="AA23">
            <v>2</v>
          </cell>
          <cell r="AB23" t="str">
            <v>SEDIMENTADA</v>
          </cell>
          <cell r="AC23" t="str">
            <v>BUENO</v>
          </cell>
        </row>
        <row r="24">
          <cell r="Y24">
            <v>38</v>
          </cell>
          <cell r="Z24" t="str">
            <v>MALO</v>
          </cell>
          <cell r="AA24">
            <v>1</v>
          </cell>
          <cell r="AB24" t="str">
            <v>SEDIMENTADA</v>
          </cell>
          <cell r="AC24" t="str">
            <v>BUENO</v>
          </cell>
        </row>
        <row r="25">
          <cell r="Y25">
            <v>40</v>
          </cell>
          <cell r="Z25" t="str">
            <v>NO TIENE</v>
          </cell>
          <cell r="AA25">
            <v>1</v>
          </cell>
          <cell r="AB25" t="str">
            <v>SEDIMENTADA</v>
          </cell>
          <cell r="AC25" t="str">
            <v>BUENO</v>
          </cell>
        </row>
        <row r="26">
          <cell r="Y26">
            <v>44</v>
          </cell>
          <cell r="Z26" t="str">
            <v>BUENO</v>
          </cell>
          <cell r="AA26">
            <v>1</v>
          </cell>
          <cell r="AB26" t="str">
            <v>SEDIMENTADA</v>
          </cell>
          <cell r="AC26" t="str">
            <v>BUENO</v>
          </cell>
        </row>
        <row r="27">
          <cell r="Y27">
            <v>46</v>
          </cell>
          <cell r="Z27" t="str">
            <v>MALO</v>
          </cell>
          <cell r="AA27">
            <v>1</v>
          </cell>
          <cell r="AC27" t="str">
            <v>BUENO</v>
          </cell>
        </row>
        <row r="28">
          <cell r="Y28">
            <v>48</v>
          </cell>
          <cell r="Z28" t="str">
            <v>BUENO</v>
          </cell>
          <cell r="AA28">
            <v>0</v>
          </cell>
          <cell r="AC28" t="str">
            <v>BUENO</v>
          </cell>
        </row>
        <row r="29">
          <cell r="Y29">
            <v>50</v>
          </cell>
          <cell r="Z29" t="str">
            <v>NO OBSERVADO</v>
          </cell>
          <cell r="AA29">
            <v>2</v>
          </cell>
          <cell r="AB29" t="str">
            <v>SEDIMENTADA</v>
          </cell>
          <cell r="AC29" t="str">
            <v>BUENO</v>
          </cell>
        </row>
        <row r="30">
          <cell r="Y30">
            <v>52</v>
          </cell>
          <cell r="Z30" t="str">
            <v>NO TIENE</v>
          </cell>
          <cell r="AA30">
            <v>0</v>
          </cell>
          <cell r="AB30" t="str">
            <v>SEDIMENTADA</v>
          </cell>
          <cell r="AC30" t="str">
            <v>BUENO</v>
          </cell>
        </row>
        <row r="31">
          <cell r="Y31">
            <v>54</v>
          </cell>
          <cell r="Z31" t="str">
            <v>BUENO</v>
          </cell>
          <cell r="AA31">
            <v>2</v>
          </cell>
          <cell r="AB31" t="str">
            <v>SEDIMENTADA</v>
          </cell>
          <cell r="AC31" t="str">
            <v>BUENO</v>
          </cell>
        </row>
        <row r="32">
          <cell r="Y32">
            <v>56</v>
          </cell>
          <cell r="Z32" t="str">
            <v>NO OBSERVADO</v>
          </cell>
          <cell r="AA32">
            <v>3</v>
          </cell>
          <cell r="AB32" t="str">
            <v>SEDIMENTADA</v>
          </cell>
          <cell r="AC32" t="str">
            <v>BUENO</v>
          </cell>
        </row>
        <row r="33">
          <cell r="Y33">
            <v>58</v>
          </cell>
          <cell r="Z33" t="str">
            <v>NO OBSERVADO</v>
          </cell>
          <cell r="AA33">
            <v>8</v>
          </cell>
          <cell r="AB33" t="str">
            <v>SEDIMENTADA</v>
          </cell>
          <cell r="AC33" t="str">
            <v>BUENO</v>
          </cell>
        </row>
        <row r="34">
          <cell r="Y34">
            <v>60</v>
          </cell>
          <cell r="Z34" t="str">
            <v>NO OBSERVADO</v>
          </cell>
          <cell r="AA34">
            <v>4</v>
          </cell>
          <cell r="AB34" t="str">
            <v>SEDIMENTADA</v>
          </cell>
          <cell r="AC34" t="str">
            <v>BUENO</v>
          </cell>
        </row>
        <row r="35">
          <cell r="Y35">
            <v>62</v>
          </cell>
          <cell r="Z35" t="str">
            <v>NO OBSERVADO</v>
          </cell>
          <cell r="AA35">
            <v>3</v>
          </cell>
          <cell r="AB35" t="str">
            <v>SEDIMENTADA</v>
          </cell>
          <cell r="AC35" t="str">
            <v>BUENO</v>
          </cell>
        </row>
        <row r="36">
          <cell r="Y36">
            <v>64</v>
          </cell>
          <cell r="Z36" t="str">
            <v>NO OBSERVADO</v>
          </cell>
          <cell r="AA36">
            <v>0</v>
          </cell>
          <cell r="AB36" t="str">
            <v>SEDIMENTADA</v>
          </cell>
          <cell r="AC36" t="str">
            <v>NO TIENE</v>
          </cell>
        </row>
        <row r="37">
          <cell r="Y37">
            <v>66</v>
          </cell>
          <cell r="Z37" t="str">
            <v>NO OBSERVADO</v>
          </cell>
          <cell r="AA37">
            <v>5</v>
          </cell>
          <cell r="AB37" t="str">
            <v>SEDIMENTADA</v>
          </cell>
          <cell r="AC37" t="str">
            <v>BUENO</v>
          </cell>
        </row>
        <row r="38">
          <cell r="Y38">
            <v>68</v>
          </cell>
          <cell r="Z38" t="str">
            <v>NO OBSERVADO</v>
          </cell>
          <cell r="AA38">
            <v>4</v>
          </cell>
          <cell r="AB38" t="str">
            <v>SEDIMENTADA</v>
          </cell>
          <cell r="AC38" t="str">
            <v>NO TIENE</v>
          </cell>
        </row>
        <row r="39">
          <cell r="Y39">
            <v>72</v>
          </cell>
          <cell r="Z39" t="str">
            <v>NO OBSERVADO</v>
          </cell>
          <cell r="AA39">
            <v>4</v>
          </cell>
          <cell r="AB39" t="str">
            <v>SEDIMENTADA</v>
          </cell>
          <cell r="AC39" t="str">
            <v>BUENO</v>
          </cell>
        </row>
        <row r="40">
          <cell r="Y40">
            <v>73</v>
          </cell>
          <cell r="Z40" t="str">
            <v>BUENO</v>
          </cell>
          <cell r="AA40">
            <v>2</v>
          </cell>
          <cell r="AB40" t="str">
            <v>SEDIMENTADA</v>
          </cell>
          <cell r="AC40" t="str">
            <v>BUENO</v>
          </cell>
        </row>
        <row r="41">
          <cell r="Y41">
            <v>74</v>
          </cell>
          <cell r="Z41" t="str">
            <v>BUENO</v>
          </cell>
          <cell r="AA41">
            <v>3</v>
          </cell>
          <cell r="AB41" t="str">
            <v>SEDIMENTADA</v>
          </cell>
          <cell r="AC41" t="str">
            <v>BUENO</v>
          </cell>
        </row>
        <row r="42">
          <cell r="Y42" t="str">
            <v>78A</v>
          </cell>
          <cell r="Z42" t="str">
            <v>NO OBSERVADO</v>
          </cell>
          <cell r="AA42">
            <v>4</v>
          </cell>
          <cell r="AB42" t="str">
            <v>SEDIMENTADA</v>
          </cell>
          <cell r="AC42" t="str">
            <v>BUENO</v>
          </cell>
        </row>
        <row r="43">
          <cell r="Y43">
            <v>79</v>
          </cell>
          <cell r="Z43" t="str">
            <v>BUENO</v>
          </cell>
          <cell r="AA43">
            <v>1</v>
          </cell>
          <cell r="AC43" t="str">
            <v>BUENO</v>
          </cell>
        </row>
        <row r="44">
          <cell r="Y44" t="str">
            <v>80AL</v>
          </cell>
          <cell r="Z44" t="str">
            <v>BUENO</v>
          </cell>
          <cell r="AA44">
            <v>1</v>
          </cell>
          <cell r="AC44" t="str">
            <v>BUENO</v>
          </cell>
        </row>
        <row r="45">
          <cell r="Y45">
            <v>82</v>
          </cell>
          <cell r="Z45" t="str">
            <v>NO OBSERVADO</v>
          </cell>
          <cell r="AA45">
            <v>0</v>
          </cell>
          <cell r="AB45" t="str">
            <v>SEDIMENTADA</v>
          </cell>
          <cell r="AC45" t="str">
            <v>BUENO</v>
          </cell>
        </row>
        <row r="46">
          <cell r="Y46" t="str">
            <v>82A</v>
          </cell>
          <cell r="Z46" t="str">
            <v>BUENO</v>
          </cell>
          <cell r="AA46">
            <v>6</v>
          </cell>
          <cell r="AC46" t="str">
            <v>BUENO</v>
          </cell>
        </row>
        <row r="47">
          <cell r="Y47">
            <v>86</v>
          </cell>
          <cell r="Z47" t="str">
            <v>NO OBSERVADO</v>
          </cell>
          <cell r="AA47">
            <v>5</v>
          </cell>
          <cell r="AB47" t="str">
            <v>SEDIMENTADA</v>
          </cell>
          <cell r="AC47" t="str">
            <v>BUENO</v>
          </cell>
        </row>
        <row r="48">
          <cell r="Y48">
            <v>88</v>
          </cell>
          <cell r="Z48" t="str">
            <v>NO OBSERVADO</v>
          </cell>
          <cell r="AA48">
            <v>6</v>
          </cell>
          <cell r="AB48" t="str">
            <v>SEDIMENTADA</v>
          </cell>
          <cell r="AC48" t="str">
            <v>BUENO</v>
          </cell>
        </row>
        <row r="49">
          <cell r="Y49">
            <v>90</v>
          </cell>
          <cell r="Z49" t="str">
            <v>NO OBSERVADO</v>
          </cell>
          <cell r="AA49">
            <v>5</v>
          </cell>
          <cell r="AB49" t="str">
            <v>SEDIMENTADA</v>
          </cell>
          <cell r="AC49" t="str">
            <v>BUENO</v>
          </cell>
        </row>
        <row r="50">
          <cell r="Y50">
            <v>91</v>
          </cell>
          <cell r="Z50" t="str">
            <v>NO OBSERVADO</v>
          </cell>
          <cell r="AA50">
            <v>3</v>
          </cell>
          <cell r="AB50" t="str">
            <v>SEDIMENTADA</v>
          </cell>
          <cell r="AC50" t="str">
            <v>BUENO</v>
          </cell>
        </row>
        <row r="51">
          <cell r="Y51">
            <v>92</v>
          </cell>
          <cell r="Z51" t="str">
            <v>NO OBSERVADO</v>
          </cell>
          <cell r="AA51">
            <v>4</v>
          </cell>
          <cell r="AB51" t="str">
            <v>SEDIMENTADA</v>
          </cell>
          <cell r="AC51" t="str">
            <v>BUENO</v>
          </cell>
        </row>
        <row r="52">
          <cell r="Y52">
            <v>94</v>
          </cell>
          <cell r="Z52" t="str">
            <v>NO OBSERVADO</v>
          </cell>
          <cell r="AA52">
            <v>2</v>
          </cell>
          <cell r="AB52" t="str">
            <v>SEDIMENTADA</v>
          </cell>
          <cell r="AC52" t="str">
            <v>BUENO</v>
          </cell>
        </row>
        <row r="53">
          <cell r="Y53">
            <v>96</v>
          </cell>
          <cell r="Z53" t="str">
            <v>NO OBSERVADO</v>
          </cell>
          <cell r="AA53">
            <v>3</v>
          </cell>
          <cell r="AB53" t="str">
            <v>SEDIMENTADA</v>
          </cell>
          <cell r="AC53" t="str">
            <v>BUENO</v>
          </cell>
        </row>
        <row r="54">
          <cell r="Y54" t="str">
            <v>96A</v>
          </cell>
          <cell r="Z54" t="str">
            <v>BUENO</v>
          </cell>
          <cell r="AA54">
            <v>1</v>
          </cell>
          <cell r="AC54" t="str">
            <v>BUENO</v>
          </cell>
        </row>
        <row r="55">
          <cell r="Y55" t="str">
            <v>96B</v>
          </cell>
          <cell r="Z55" t="str">
            <v>BUENO</v>
          </cell>
          <cell r="AA55">
            <v>0</v>
          </cell>
          <cell r="AC55" t="str">
            <v>BUENO</v>
          </cell>
        </row>
        <row r="56">
          <cell r="Y56" t="str">
            <v>96C</v>
          </cell>
          <cell r="Z56" t="str">
            <v>BUENO</v>
          </cell>
          <cell r="AA56">
            <v>1</v>
          </cell>
          <cell r="AC56" t="str">
            <v>BUENO</v>
          </cell>
        </row>
        <row r="57">
          <cell r="Y57" t="str">
            <v>96D</v>
          </cell>
          <cell r="Z57" t="str">
            <v>MALO</v>
          </cell>
          <cell r="AA57">
            <v>1</v>
          </cell>
          <cell r="AC57" t="str">
            <v>BUENO</v>
          </cell>
        </row>
        <row r="58">
          <cell r="Y58">
            <v>98</v>
          </cell>
          <cell r="Z58" t="str">
            <v>NO OBSERVADO</v>
          </cell>
          <cell r="AA58">
            <v>4</v>
          </cell>
          <cell r="AB58" t="str">
            <v>SEDIMENTADA</v>
          </cell>
          <cell r="AC58" t="str">
            <v>BUENO</v>
          </cell>
        </row>
        <row r="59">
          <cell r="Y59">
            <v>100</v>
          </cell>
          <cell r="Z59" t="str">
            <v>NO TIENE</v>
          </cell>
          <cell r="AA59">
            <v>1</v>
          </cell>
          <cell r="AC59" t="str">
            <v>BUENO</v>
          </cell>
        </row>
        <row r="60">
          <cell r="Y60" t="str">
            <v>102AL</v>
          </cell>
          <cell r="Z60" t="str">
            <v>NO TIENE</v>
          </cell>
          <cell r="AA60">
            <v>2</v>
          </cell>
          <cell r="AB60" t="str">
            <v>SEDIMENTADA</v>
          </cell>
          <cell r="AC60" t="str">
            <v>MALO</v>
          </cell>
        </row>
        <row r="61">
          <cell r="Y61">
            <v>104</v>
          </cell>
          <cell r="Z61" t="str">
            <v>NO TIENE</v>
          </cell>
          <cell r="AA61">
            <v>3</v>
          </cell>
          <cell r="AB61" t="str">
            <v>SEDIMENTADA</v>
          </cell>
          <cell r="AC61" t="str">
            <v>BUENO</v>
          </cell>
        </row>
        <row r="62">
          <cell r="Y62">
            <v>106</v>
          </cell>
          <cell r="Z62" t="str">
            <v>NO OBSERVADO</v>
          </cell>
          <cell r="AA62">
            <v>1</v>
          </cell>
          <cell r="AB62" t="str">
            <v>SEDIMENTADA (0,9*0,8)</v>
          </cell>
          <cell r="AC62" t="str">
            <v>NO TIENE</v>
          </cell>
        </row>
        <row r="63">
          <cell r="Y63">
            <v>108</v>
          </cell>
          <cell r="Z63" t="str">
            <v>NO OBSERVADO</v>
          </cell>
          <cell r="AA63">
            <v>0</v>
          </cell>
          <cell r="AB63" t="str">
            <v>SEDIMENTADA</v>
          </cell>
          <cell r="AC63" t="str">
            <v>NO OBSERVADO</v>
          </cell>
        </row>
        <row r="64">
          <cell r="Y64">
            <v>110</v>
          </cell>
          <cell r="Z64" t="str">
            <v>BUENO</v>
          </cell>
          <cell r="AA64">
            <v>2</v>
          </cell>
          <cell r="AC64" t="str">
            <v>BUENO</v>
          </cell>
        </row>
        <row r="65">
          <cell r="Y65">
            <v>116</v>
          </cell>
          <cell r="Z65" t="str">
            <v>BUENO</v>
          </cell>
          <cell r="AA65">
            <v>1</v>
          </cell>
          <cell r="AC65" t="str">
            <v>BUENO</v>
          </cell>
        </row>
        <row r="66">
          <cell r="Y66">
            <v>118</v>
          </cell>
          <cell r="Z66" t="str">
            <v>BUENO</v>
          </cell>
          <cell r="AA66">
            <v>0</v>
          </cell>
          <cell r="AC66" t="str">
            <v>BUENO</v>
          </cell>
        </row>
        <row r="67">
          <cell r="Y67">
            <v>120</v>
          </cell>
          <cell r="Z67" t="str">
            <v>BUENO</v>
          </cell>
          <cell r="AA67">
            <v>0</v>
          </cell>
          <cell r="AC67" t="str">
            <v>BUENO</v>
          </cell>
        </row>
        <row r="68">
          <cell r="Y68">
            <v>122</v>
          </cell>
          <cell r="Z68" t="str">
            <v>BUENO</v>
          </cell>
          <cell r="AA68">
            <v>2</v>
          </cell>
          <cell r="AC68" t="str">
            <v>BUENO</v>
          </cell>
        </row>
        <row r="69">
          <cell r="Y69">
            <v>124</v>
          </cell>
          <cell r="Z69" t="str">
            <v>BUENO</v>
          </cell>
          <cell r="AA69">
            <v>0</v>
          </cell>
          <cell r="AC69" t="str">
            <v>BUENO</v>
          </cell>
        </row>
        <row r="70">
          <cell r="Y70">
            <v>126</v>
          </cell>
          <cell r="Z70" t="str">
            <v>BUENO</v>
          </cell>
          <cell r="AA70">
            <v>2</v>
          </cell>
          <cell r="AC70" t="str">
            <v>BUENO</v>
          </cell>
        </row>
        <row r="71">
          <cell r="Y71">
            <v>128</v>
          </cell>
          <cell r="Z71" t="str">
            <v>NO OBSERVADO</v>
          </cell>
          <cell r="AA71">
            <v>0</v>
          </cell>
          <cell r="AB71" t="str">
            <v>SEDIMENTADA</v>
          </cell>
          <cell r="AC71" t="str">
            <v>BUENO</v>
          </cell>
        </row>
        <row r="72">
          <cell r="Y72">
            <v>130</v>
          </cell>
          <cell r="Z72" t="str">
            <v>BUENO</v>
          </cell>
          <cell r="AA72">
            <v>1</v>
          </cell>
          <cell r="AC72" t="str">
            <v>BUENO</v>
          </cell>
        </row>
        <row r="73">
          <cell r="Y73">
            <v>132</v>
          </cell>
          <cell r="Z73" t="str">
            <v>BUENO</v>
          </cell>
          <cell r="AA73">
            <v>1</v>
          </cell>
          <cell r="AC73" t="str">
            <v>BUENO</v>
          </cell>
        </row>
        <row r="74">
          <cell r="Y74">
            <v>134</v>
          </cell>
          <cell r="Z74" t="str">
            <v>NO OBSERVADO</v>
          </cell>
          <cell r="AA74">
            <v>1</v>
          </cell>
          <cell r="AB74" t="str">
            <v>SEDIMENTADA</v>
          </cell>
          <cell r="AC74" t="str">
            <v>BUENO</v>
          </cell>
        </row>
        <row r="75">
          <cell r="Y75">
            <v>136</v>
          </cell>
          <cell r="Z75" t="str">
            <v>NO TIENE</v>
          </cell>
          <cell r="AA75">
            <v>1</v>
          </cell>
          <cell r="AC75" t="str">
            <v>BUENO</v>
          </cell>
        </row>
        <row r="76">
          <cell r="Y76">
            <v>138</v>
          </cell>
          <cell r="Z76" t="str">
            <v>NO TIENE</v>
          </cell>
          <cell r="AA76">
            <v>1</v>
          </cell>
          <cell r="AC76" t="str">
            <v>BUENO</v>
          </cell>
        </row>
        <row r="77">
          <cell r="Y77">
            <v>140</v>
          </cell>
          <cell r="Z77" t="str">
            <v>NO TIENE</v>
          </cell>
          <cell r="AA77">
            <v>1</v>
          </cell>
          <cell r="AC77" t="str">
            <v>BUENO</v>
          </cell>
        </row>
        <row r="78">
          <cell r="Y78">
            <v>142</v>
          </cell>
          <cell r="Z78" t="str">
            <v>BUENO</v>
          </cell>
          <cell r="AA78">
            <v>1</v>
          </cell>
          <cell r="AC78" t="str">
            <v>BUENO</v>
          </cell>
        </row>
        <row r="79">
          <cell r="Y79">
            <v>144</v>
          </cell>
          <cell r="Z79" t="str">
            <v>MALO</v>
          </cell>
          <cell r="AA79">
            <v>2</v>
          </cell>
          <cell r="AC79" t="str">
            <v>BUENO</v>
          </cell>
        </row>
        <row r="80">
          <cell r="Y80">
            <v>146</v>
          </cell>
          <cell r="Z80" t="str">
            <v>BUENO</v>
          </cell>
          <cell r="AA80">
            <v>1</v>
          </cell>
          <cell r="AC80" t="str">
            <v>BUENO</v>
          </cell>
        </row>
        <row r="81">
          <cell r="Y81">
            <v>148</v>
          </cell>
          <cell r="Z81" t="str">
            <v>NO TIENE</v>
          </cell>
          <cell r="AA81">
            <v>1</v>
          </cell>
          <cell r="AC81" t="str">
            <v>BUENO</v>
          </cell>
        </row>
        <row r="82">
          <cell r="Y82">
            <v>149</v>
          </cell>
          <cell r="Z82" t="str">
            <v>NO TIENE</v>
          </cell>
          <cell r="AA82">
            <v>1</v>
          </cell>
          <cell r="AC82" t="str">
            <v>BUENO</v>
          </cell>
        </row>
        <row r="83">
          <cell r="Y83">
            <v>150</v>
          </cell>
          <cell r="Z83" t="str">
            <v>NO OBSERVADO</v>
          </cell>
          <cell r="AA83">
            <v>2</v>
          </cell>
          <cell r="AB83" t="str">
            <v>SEDIMENTADA</v>
          </cell>
          <cell r="AC83" t="str">
            <v>BUENO</v>
          </cell>
        </row>
        <row r="84">
          <cell r="Y84">
            <v>152</v>
          </cell>
          <cell r="Z84" t="str">
            <v>BUENO</v>
          </cell>
          <cell r="AA84">
            <v>1</v>
          </cell>
          <cell r="AC84" t="str">
            <v>BUENO</v>
          </cell>
        </row>
        <row r="85">
          <cell r="Y85">
            <v>154</v>
          </cell>
          <cell r="Z85" t="str">
            <v>MALO</v>
          </cell>
          <cell r="AA85">
            <v>2</v>
          </cell>
          <cell r="AC85" t="str">
            <v>BUENO</v>
          </cell>
        </row>
        <row r="86">
          <cell r="Y86">
            <v>160</v>
          </cell>
          <cell r="Z86" t="str">
            <v>NO OBSERVADO</v>
          </cell>
          <cell r="AA86">
            <v>2</v>
          </cell>
          <cell r="AB86" t="str">
            <v>SEDIMENTADA</v>
          </cell>
          <cell r="AC86" t="str">
            <v>BUENO</v>
          </cell>
        </row>
        <row r="87">
          <cell r="Y87">
            <v>162</v>
          </cell>
          <cell r="Z87" t="str">
            <v>BUENO</v>
          </cell>
          <cell r="AA87">
            <v>2</v>
          </cell>
          <cell r="AC87" t="str">
            <v>BUENO</v>
          </cell>
        </row>
        <row r="88">
          <cell r="Y88">
            <v>164</v>
          </cell>
          <cell r="Z88" t="str">
            <v>NO OBSERVADO</v>
          </cell>
          <cell r="AA88">
            <v>0</v>
          </cell>
          <cell r="AC88" t="str">
            <v>NO OBSERVADO</v>
          </cell>
        </row>
        <row r="89">
          <cell r="Y89">
            <v>166</v>
          </cell>
          <cell r="Z89" t="str">
            <v>BUENO</v>
          </cell>
          <cell r="AA89">
            <v>2</v>
          </cell>
          <cell r="AC89" t="str">
            <v>BUENO</v>
          </cell>
        </row>
        <row r="90">
          <cell r="Y90">
            <v>168</v>
          </cell>
          <cell r="Z90" t="str">
            <v>NO OBSERVADO</v>
          </cell>
          <cell r="AA90">
            <v>2</v>
          </cell>
          <cell r="AB90" t="str">
            <v>SEDIMENTADA</v>
          </cell>
          <cell r="AC90" t="str">
            <v>BUENO</v>
          </cell>
        </row>
        <row r="91">
          <cell r="Y91">
            <v>170</v>
          </cell>
          <cell r="Z91" t="str">
            <v>NO OBSERVADO</v>
          </cell>
          <cell r="AA91">
            <v>1</v>
          </cell>
          <cell r="AB91" t="str">
            <v>SEDIMENTADA</v>
          </cell>
          <cell r="AC91" t="str">
            <v>BUENO</v>
          </cell>
        </row>
        <row r="92">
          <cell r="Y92">
            <v>171</v>
          </cell>
          <cell r="Z92" t="str">
            <v>BUENO</v>
          </cell>
          <cell r="AA92">
            <v>2</v>
          </cell>
          <cell r="AC92" t="str">
            <v>BUENO</v>
          </cell>
        </row>
        <row r="93">
          <cell r="Y93">
            <v>172</v>
          </cell>
          <cell r="Z93" t="str">
            <v>BUENO</v>
          </cell>
          <cell r="AA93">
            <v>2</v>
          </cell>
          <cell r="AC93" t="str">
            <v>BUENO</v>
          </cell>
        </row>
        <row r="94">
          <cell r="Y94">
            <v>173</v>
          </cell>
          <cell r="Z94" t="str">
            <v>BUENO</v>
          </cell>
          <cell r="AA94">
            <v>1</v>
          </cell>
          <cell r="AC94" t="str">
            <v>BUENO</v>
          </cell>
        </row>
        <row r="95">
          <cell r="Y95">
            <v>174</v>
          </cell>
          <cell r="Z95" t="str">
            <v>MALO</v>
          </cell>
          <cell r="AA95">
            <v>1</v>
          </cell>
          <cell r="AC95" t="str">
            <v>BUENO</v>
          </cell>
        </row>
        <row r="96">
          <cell r="Y96">
            <v>176</v>
          </cell>
          <cell r="Z96" t="str">
            <v>NO OBSERVADO</v>
          </cell>
          <cell r="AA96">
            <v>1</v>
          </cell>
          <cell r="AB96" t="str">
            <v>SEDIMENTADA</v>
          </cell>
          <cell r="AC96" t="str">
            <v>NO TIENE</v>
          </cell>
        </row>
        <row r="97">
          <cell r="Y97" t="str">
            <v>177AL</v>
          </cell>
          <cell r="Z97" t="str">
            <v>BUENO</v>
          </cell>
          <cell r="AA97">
            <v>0</v>
          </cell>
          <cell r="AC97" t="str">
            <v>BUENO</v>
          </cell>
        </row>
        <row r="98">
          <cell r="Y98">
            <v>178</v>
          </cell>
          <cell r="Z98" t="str">
            <v>NO OBSERVADO</v>
          </cell>
          <cell r="AA98">
            <v>2</v>
          </cell>
          <cell r="AB98" t="str">
            <v>SEDIMENTADA</v>
          </cell>
          <cell r="AC98" t="str">
            <v>BUENO</v>
          </cell>
        </row>
        <row r="99">
          <cell r="Y99">
            <v>180</v>
          </cell>
          <cell r="Z99" t="str">
            <v>NO TIENE</v>
          </cell>
          <cell r="AA99">
            <v>2</v>
          </cell>
          <cell r="AB99" t="str">
            <v>SEDIMENTADA</v>
          </cell>
          <cell r="AC99" t="str">
            <v>MALO</v>
          </cell>
        </row>
        <row r="100">
          <cell r="Y100">
            <v>182</v>
          </cell>
          <cell r="Z100" t="str">
            <v>BUENO</v>
          </cell>
          <cell r="AA100">
            <v>1</v>
          </cell>
          <cell r="AC100" t="str">
            <v>BUENO</v>
          </cell>
        </row>
        <row r="101">
          <cell r="Y101">
            <v>186</v>
          </cell>
          <cell r="Z101" t="str">
            <v>NO TIENE</v>
          </cell>
          <cell r="AA101">
            <v>0</v>
          </cell>
          <cell r="AC101" t="str">
            <v>BUENO</v>
          </cell>
        </row>
        <row r="102">
          <cell r="Y102" t="str">
            <v>187A</v>
          </cell>
          <cell r="Z102" t="str">
            <v>BUENO</v>
          </cell>
          <cell r="AA102">
            <v>2</v>
          </cell>
          <cell r="AC102" t="str">
            <v>BUENO</v>
          </cell>
        </row>
        <row r="103">
          <cell r="Y103">
            <v>188</v>
          </cell>
          <cell r="Z103" t="str">
            <v>NO OBSERVADO</v>
          </cell>
          <cell r="AA103">
            <v>0</v>
          </cell>
          <cell r="AB103" t="str">
            <v>SEDIMENTADA</v>
          </cell>
          <cell r="AC103" t="str">
            <v>BUENO</v>
          </cell>
        </row>
        <row r="104">
          <cell r="Y104">
            <v>190</v>
          </cell>
          <cell r="Z104" t="str">
            <v>NO OBSERVADO</v>
          </cell>
          <cell r="AA104">
            <v>1</v>
          </cell>
          <cell r="AB104" t="str">
            <v>SEDIMENTADA</v>
          </cell>
          <cell r="AC104" t="str">
            <v>BUENO</v>
          </cell>
        </row>
        <row r="105">
          <cell r="Y105">
            <v>192</v>
          </cell>
          <cell r="Z105" t="str">
            <v>NO TIENE</v>
          </cell>
          <cell r="AA105">
            <v>0</v>
          </cell>
          <cell r="AC105" t="str">
            <v>BUENO</v>
          </cell>
        </row>
        <row r="106">
          <cell r="Y106">
            <v>194</v>
          </cell>
          <cell r="Z106" t="str">
            <v>NO OBSERVADO</v>
          </cell>
          <cell r="AA106">
            <v>1</v>
          </cell>
          <cell r="AB106" t="str">
            <v>SEDIMENTADA</v>
          </cell>
          <cell r="AC106" t="str">
            <v>BUENO</v>
          </cell>
        </row>
        <row r="107">
          <cell r="Y107">
            <v>196</v>
          </cell>
          <cell r="Z107" t="str">
            <v>NO TIENE</v>
          </cell>
          <cell r="AA107">
            <v>1</v>
          </cell>
          <cell r="AC107" t="str">
            <v>BUENO</v>
          </cell>
        </row>
        <row r="108">
          <cell r="Y108">
            <v>198</v>
          </cell>
          <cell r="Z108" t="str">
            <v>NO TIENE</v>
          </cell>
          <cell r="AA108">
            <v>1</v>
          </cell>
          <cell r="AB108" t="str">
            <v>SEDIMENTADA</v>
          </cell>
          <cell r="AC108" t="str">
            <v>BUENO</v>
          </cell>
        </row>
        <row r="109">
          <cell r="Y109">
            <v>200</v>
          </cell>
          <cell r="Z109" t="str">
            <v>NO TIENE</v>
          </cell>
          <cell r="AA109">
            <v>1</v>
          </cell>
          <cell r="AB109" t="str">
            <v>SEDIMENTADA</v>
          </cell>
          <cell r="AC109" t="str">
            <v>BUENO</v>
          </cell>
        </row>
        <row r="110">
          <cell r="Y110">
            <v>202</v>
          </cell>
          <cell r="Z110" t="str">
            <v>NO TIENE</v>
          </cell>
          <cell r="AA110">
            <v>0</v>
          </cell>
          <cell r="AB110" t="str">
            <v>SEDIMENTADA</v>
          </cell>
          <cell r="AC110" t="str">
            <v>BUENO</v>
          </cell>
        </row>
        <row r="111">
          <cell r="Y111">
            <v>204</v>
          </cell>
          <cell r="Z111" t="str">
            <v>NO OBSERVADO</v>
          </cell>
          <cell r="AA111">
            <v>0</v>
          </cell>
          <cell r="AC111" t="str">
            <v>NO OBSERVADO</v>
          </cell>
        </row>
        <row r="112">
          <cell r="Y112">
            <v>206</v>
          </cell>
          <cell r="Z112" t="str">
            <v>NO OBSERVADO</v>
          </cell>
          <cell r="AA112">
            <v>0</v>
          </cell>
          <cell r="AC112" t="str">
            <v>NO OBSERVADO</v>
          </cell>
        </row>
        <row r="113">
          <cell r="Y113">
            <v>208</v>
          </cell>
          <cell r="Z113" t="str">
            <v>NO TIENE</v>
          </cell>
          <cell r="AA113">
            <v>2</v>
          </cell>
          <cell r="AC113" t="str">
            <v>BUENO</v>
          </cell>
        </row>
        <row r="114">
          <cell r="Y114">
            <v>210</v>
          </cell>
          <cell r="Z114" t="str">
            <v>BUENO</v>
          </cell>
          <cell r="AA114">
            <v>2</v>
          </cell>
          <cell r="AC114" t="str">
            <v>BUENO</v>
          </cell>
        </row>
        <row r="115">
          <cell r="Y115">
            <v>211</v>
          </cell>
          <cell r="Z115" t="str">
            <v>NO TIENE</v>
          </cell>
          <cell r="AA115">
            <v>1</v>
          </cell>
          <cell r="AB115" t="str">
            <v>SEDIMENTADA</v>
          </cell>
          <cell r="AC115" t="str">
            <v>BUENO</v>
          </cell>
        </row>
        <row r="116">
          <cell r="Y116">
            <v>212</v>
          </cell>
          <cell r="Z116" t="str">
            <v>BUENO</v>
          </cell>
          <cell r="AA116">
            <v>2</v>
          </cell>
          <cell r="AC116" t="str">
            <v>BUENO</v>
          </cell>
        </row>
        <row r="117">
          <cell r="Y117">
            <v>213</v>
          </cell>
          <cell r="Z117" t="str">
            <v>NO TIENE</v>
          </cell>
          <cell r="AA117">
            <v>2</v>
          </cell>
          <cell r="AC117" t="str">
            <v>BUENO</v>
          </cell>
        </row>
        <row r="118">
          <cell r="Y118">
            <v>214</v>
          </cell>
          <cell r="Z118" t="str">
            <v>NO OBSERVADO</v>
          </cell>
          <cell r="AA118">
            <v>0</v>
          </cell>
          <cell r="AB118" t="str">
            <v>TAPADA</v>
          </cell>
          <cell r="AC118" t="str">
            <v>NO OBSERVADO</v>
          </cell>
        </row>
        <row r="119">
          <cell r="Y119">
            <v>215</v>
          </cell>
          <cell r="Z119" t="str">
            <v>NO OBSERVADO</v>
          </cell>
          <cell r="AA119">
            <v>0</v>
          </cell>
          <cell r="AC119" t="str">
            <v>NO OBSERVADO</v>
          </cell>
        </row>
        <row r="120">
          <cell r="Y120">
            <v>216</v>
          </cell>
          <cell r="Z120" t="str">
            <v>BUENO</v>
          </cell>
          <cell r="AA120">
            <v>1</v>
          </cell>
          <cell r="AC120" t="str">
            <v>BUENO</v>
          </cell>
        </row>
        <row r="121">
          <cell r="Y121">
            <v>218</v>
          </cell>
          <cell r="Z121" t="str">
            <v>BUENO</v>
          </cell>
          <cell r="AA121">
            <v>1</v>
          </cell>
          <cell r="AC121" t="str">
            <v>MALO</v>
          </cell>
        </row>
        <row r="122">
          <cell r="Y122">
            <v>220</v>
          </cell>
          <cell r="Z122" t="str">
            <v>NO OBSERVADO</v>
          </cell>
          <cell r="AA122">
            <v>1</v>
          </cell>
          <cell r="AB122" t="str">
            <v>SEDIMENTADA</v>
          </cell>
          <cell r="AC122" t="str">
            <v>BUENO</v>
          </cell>
        </row>
        <row r="123">
          <cell r="Y123">
            <v>222</v>
          </cell>
          <cell r="Z123" t="str">
            <v>MALO</v>
          </cell>
          <cell r="AA123">
            <v>0</v>
          </cell>
          <cell r="AC123" t="str">
            <v>BUENO</v>
          </cell>
        </row>
        <row r="124">
          <cell r="Y124">
            <v>224</v>
          </cell>
          <cell r="Z124" t="str">
            <v>NO OBSERVADO</v>
          </cell>
          <cell r="AA124">
            <v>0</v>
          </cell>
          <cell r="AB124" t="str">
            <v>SEDIMENTADA</v>
          </cell>
          <cell r="AC124" t="str">
            <v>BUENO</v>
          </cell>
        </row>
        <row r="125">
          <cell r="Y125">
            <v>226</v>
          </cell>
          <cell r="Z125" t="str">
            <v>NO OBSERVADO</v>
          </cell>
          <cell r="AA125">
            <v>3</v>
          </cell>
          <cell r="AC125" t="str">
            <v>BUENO</v>
          </cell>
        </row>
        <row r="126">
          <cell r="Y126">
            <v>230</v>
          </cell>
          <cell r="Z126" t="str">
            <v>NO OBSERVADO</v>
          </cell>
          <cell r="AA126">
            <v>4</v>
          </cell>
          <cell r="AB126" t="str">
            <v>SEDIMENTADA</v>
          </cell>
          <cell r="AC126" t="str">
            <v>BUENO</v>
          </cell>
        </row>
        <row r="127">
          <cell r="Y127">
            <v>234</v>
          </cell>
          <cell r="Z127" t="str">
            <v>NO OBSERVADO</v>
          </cell>
          <cell r="AA127">
            <v>2</v>
          </cell>
          <cell r="AB127" t="str">
            <v>SEDIMENTADA</v>
          </cell>
          <cell r="AC127" t="str">
            <v>BUENO</v>
          </cell>
        </row>
        <row r="128">
          <cell r="Y128">
            <v>236</v>
          </cell>
          <cell r="Z128" t="str">
            <v>NO OBSERVADO</v>
          </cell>
          <cell r="AA128">
            <v>0</v>
          </cell>
          <cell r="AB128" t="str">
            <v>SEDIMENTADA</v>
          </cell>
          <cell r="AC128" t="str">
            <v>BUENO</v>
          </cell>
        </row>
        <row r="129">
          <cell r="Y129">
            <v>238</v>
          </cell>
          <cell r="Z129" t="str">
            <v>BUENO</v>
          </cell>
          <cell r="AA129">
            <v>0</v>
          </cell>
          <cell r="AC129" t="str">
            <v>BUENO</v>
          </cell>
        </row>
        <row r="130">
          <cell r="Y130">
            <v>240</v>
          </cell>
          <cell r="Z130" t="str">
            <v>NO OBSERVADO</v>
          </cell>
          <cell r="AA130">
            <v>2</v>
          </cell>
          <cell r="AB130" t="str">
            <v>SEDIMENTADA</v>
          </cell>
          <cell r="AC130" t="str">
            <v>BUENO</v>
          </cell>
        </row>
        <row r="131">
          <cell r="Y131">
            <v>242</v>
          </cell>
          <cell r="Z131" t="str">
            <v>NO OBSERVADO</v>
          </cell>
          <cell r="AA131">
            <v>5</v>
          </cell>
          <cell r="AC131" t="str">
            <v>BUENO</v>
          </cell>
        </row>
        <row r="132">
          <cell r="Y132">
            <v>244</v>
          </cell>
          <cell r="Z132" t="str">
            <v>BUENO</v>
          </cell>
          <cell r="AA132">
            <v>0</v>
          </cell>
          <cell r="AC132" t="str">
            <v>BUENO</v>
          </cell>
        </row>
        <row r="133">
          <cell r="Y133">
            <v>246</v>
          </cell>
          <cell r="Z133" t="str">
            <v>BUENO</v>
          </cell>
          <cell r="AA133">
            <v>2</v>
          </cell>
          <cell r="AC133" t="str">
            <v>BUENO</v>
          </cell>
        </row>
        <row r="134">
          <cell r="Y134">
            <v>248</v>
          </cell>
          <cell r="Z134" t="str">
            <v>NO OBSERVADO</v>
          </cell>
          <cell r="AA134">
            <v>4</v>
          </cell>
          <cell r="AB134" t="str">
            <v>SEDIMENTADA</v>
          </cell>
          <cell r="AC134" t="str">
            <v>BUENO</v>
          </cell>
        </row>
        <row r="135">
          <cell r="Y135">
            <v>250</v>
          </cell>
          <cell r="Z135" t="str">
            <v>NO OBSERVADO</v>
          </cell>
          <cell r="AA135">
            <v>0</v>
          </cell>
          <cell r="AB135" t="str">
            <v>SEDIMENTADA</v>
          </cell>
          <cell r="AC135" t="str">
            <v>BUENO</v>
          </cell>
        </row>
        <row r="136">
          <cell r="Y136">
            <v>252</v>
          </cell>
          <cell r="Z136" t="str">
            <v>NO OBSERVADO</v>
          </cell>
          <cell r="AA136">
            <v>1</v>
          </cell>
          <cell r="AB136" t="str">
            <v>SEDIMENTADA</v>
          </cell>
          <cell r="AC136" t="str">
            <v>BUENO</v>
          </cell>
        </row>
        <row r="137">
          <cell r="Y137" t="str">
            <v>252A</v>
          </cell>
          <cell r="Z137" t="str">
            <v>NO TIENE</v>
          </cell>
          <cell r="AA137">
            <v>2</v>
          </cell>
          <cell r="AB137" t="str">
            <v>SEDIMENTADA</v>
          </cell>
          <cell r="AC137" t="str">
            <v>BUENO</v>
          </cell>
        </row>
        <row r="138">
          <cell r="Y138">
            <v>253</v>
          </cell>
          <cell r="Z138" t="str">
            <v>NO OBSERVADO</v>
          </cell>
          <cell r="AA138">
            <v>2</v>
          </cell>
          <cell r="AB138" t="str">
            <v>SEDIMENTADA</v>
          </cell>
          <cell r="AC138" t="str">
            <v>BUENO</v>
          </cell>
        </row>
        <row r="139">
          <cell r="Y139">
            <v>254</v>
          </cell>
          <cell r="Z139" t="str">
            <v>NO OBSERVADO</v>
          </cell>
          <cell r="AA139">
            <v>0</v>
          </cell>
          <cell r="AC139" t="str">
            <v>NO OBSERVADO</v>
          </cell>
        </row>
        <row r="140">
          <cell r="Y140">
            <v>256</v>
          </cell>
          <cell r="Z140" t="str">
            <v>BUENO</v>
          </cell>
          <cell r="AA140">
            <v>2</v>
          </cell>
          <cell r="AC140" t="str">
            <v>BUENO</v>
          </cell>
        </row>
        <row r="141">
          <cell r="Y141">
            <v>258</v>
          </cell>
          <cell r="Z141" t="str">
            <v>BUENO</v>
          </cell>
          <cell r="AA141">
            <v>1</v>
          </cell>
          <cell r="AB141" t="str">
            <v>SEDIMENTADA</v>
          </cell>
          <cell r="AC141" t="str">
            <v>BUENO</v>
          </cell>
        </row>
        <row r="142">
          <cell r="Y142">
            <v>260</v>
          </cell>
          <cell r="Z142" t="str">
            <v>NO OBSERVADO</v>
          </cell>
          <cell r="AA142">
            <v>0</v>
          </cell>
          <cell r="AC142" t="str">
            <v>NO OBSERVADO</v>
          </cell>
        </row>
        <row r="143">
          <cell r="Y143">
            <v>262</v>
          </cell>
          <cell r="Z143" t="str">
            <v>BUENO</v>
          </cell>
          <cell r="AA143">
            <v>4</v>
          </cell>
          <cell r="AC143" t="str">
            <v>BUENO</v>
          </cell>
        </row>
        <row r="144">
          <cell r="Y144">
            <v>264</v>
          </cell>
          <cell r="Z144" t="str">
            <v>BUENO</v>
          </cell>
          <cell r="AA144">
            <v>3</v>
          </cell>
          <cell r="AC144" t="str">
            <v>BUENO</v>
          </cell>
        </row>
        <row r="145">
          <cell r="Y145">
            <v>266</v>
          </cell>
          <cell r="Z145" t="str">
            <v>NO TIENE</v>
          </cell>
          <cell r="AA145">
            <v>1</v>
          </cell>
          <cell r="AB145" t="str">
            <v>SEDIMENTADA</v>
          </cell>
          <cell r="AC145" t="str">
            <v>BUENO</v>
          </cell>
        </row>
        <row r="146">
          <cell r="Y146">
            <v>268</v>
          </cell>
          <cell r="Z146" t="str">
            <v>BUENO</v>
          </cell>
          <cell r="AA146">
            <v>2</v>
          </cell>
          <cell r="AC146" t="str">
            <v>BUENO</v>
          </cell>
        </row>
        <row r="147">
          <cell r="Y147">
            <v>270</v>
          </cell>
          <cell r="Z147" t="str">
            <v>BUENO</v>
          </cell>
          <cell r="AA147">
            <v>2</v>
          </cell>
          <cell r="AC147" t="str">
            <v>BUENO</v>
          </cell>
        </row>
        <row r="148">
          <cell r="Y148">
            <v>272</v>
          </cell>
          <cell r="Z148" t="str">
            <v>NO OBSERVADO</v>
          </cell>
          <cell r="AA148">
            <v>3</v>
          </cell>
          <cell r="AB148" t="str">
            <v>SEDIMENTADA</v>
          </cell>
          <cell r="AC148" t="str">
            <v>BUENO</v>
          </cell>
        </row>
        <row r="149">
          <cell r="Y149">
            <v>274</v>
          </cell>
          <cell r="Z149" t="str">
            <v>NO OBSERVADO</v>
          </cell>
          <cell r="AA149">
            <v>0</v>
          </cell>
          <cell r="AC149" t="str">
            <v>BUENO</v>
          </cell>
        </row>
        <row r="150">
          <cell r="Y150">
            <v>276</v>
          </cell>
          <cell r="Z150" t="str">
            <v>NO TIENE</v>
          </cell>
          <cell r="AA150">
            <v>1</v>
          </cell>
          <cell r="AB150" t="str">
            <v>SEDIMENTADA</v>
          </cell>
          <cell r="AC150" t="str">
            <v>BUENO</v>
          </cell>
        </row>
        <row r="151">
          <cell r="Y151">
            <v>278</v>
          </cell>
          <cell r="Z151" t="str">
            <v>NO OBSERVADO</v>
          </cell>
          <cell r="AA151">
            <v>2</v>
          </cell>
          <cell r="AB151" t="str">
            <v>SEDIMENTADA</v>
          </cell>
          <cell r="AC151" t="str">
            <v>NO TIENE</v>
          </cell>
        </row>
        <row r="152">
          <cell r="Y152">
            <v>280</v>
          </cell>
          <cell r="Z152" t="str">
            <v>BUENO</v>
          </cell>
          <cell r="AA152">
            <v>2</v>
          </cell>
          <cell r="AC152" t="str">
            <v>BUENO</v>
          </cell>
        </row>
        <row r="153">
          <cell r="Y153">
            <v>282</v>
          </cell>
          <cell r="Z153" t="str">
            <v>NO OBSERVADO</v>
          </cell>
          <cell r="AA153">
            <v>2</v>
          </cell>
          <cell r="AB153" t="str">
            <v>SEDIMENTADA</v>
          </cell>
          <cell r="AC153" t="str">
            <v>BUENO</v>
          </cell>
        </row>
        <row r="154">
          <cell r="Y154">
            <v>284</v>
          </cell>
          <cell r="Z154" t="str">
            <v>NO TIENE</v>
          </cell>
          <cell r="AA154">
            <v>3</v>
          </cell>
          <cell r="AC154" t="str">
            <v>BUENO</v>
          </cell>
        </row>
        <row r="155">
          <cell r="Y155">
            <v>286</v>
          </cell>
          <cell r="Z155" t="str">
            <v>NO OBSERVADO</v>
          </cell>
          <cell r="AA155">
            <v>2</v>
          </cell>
          <cell r="AB155" t="str">
            <v>SEDIMENTADA</v>
          </cell>
          <cell r="AC155" t="str">
            <v>BUENO</v>
          </cell>
        </row>
        <row r="156">
          <cell r="Y156">
            <v>288</v>
          </cell>
          <cell r="Z156" t="str">
            <v>NO OBSERVADO</v>
          </cell>
          <cell r="AA156">
            <v>2</v>
          </cell>
          <cell r="AB156" t="str">
            <v>SEDIMENTADA</v>
          </cell>
          <cell r="AC156" t="str">
            <v>BUENO</v>
          </cell>
        </row>
        <row r="157">
          <cell r="Y157">
            <v>290</v>
          </cell>
          <cell r="Z157" t="str">
            <v>BUENO</v>
          </cell>
          <cell r="AA157">
            <v>2</v>
          </cell>
          <cell r="AB157" t="str">
            <v>SEDIMENTADA</v>
          </cell>
          <cell r="AC157" t="str">
            <v>BUENO</v>
          </cell>
        </row>
        <row r="158">
          <cell r="Y158">
            <v>292</v>
          </cell>
          <cell r="Z158" t="str">
            <v>NO OBSERVADO</v>
          </cell>
          <cell r="AA158">
            <v>2</v>
          </cell>
          <cell r="AB158" t="str">
            <v>SEDIMENTADA</v>
          </cell>
          <cell r="AC158" t="str">
            <v>BUENO</v>
          </cell>
        </row>
        <row r="159">
          <cell r="Y159">
            <v>294</v>
          </cell>
          <cell r="Z159" t="str">
            <v>NO TIENE</v>
          </cell>
          <cell r="AA159">
            <v>2</v>
          </cell>
          <cell r="AC159" t="str">
            <v>BUENO</v>
          </cell>
        </row>
        <row r="160">
          <cell r="Y160" t="str">
            <v>294A</v>
          </cell>
          <cell r="Z160" t="str">
            <v>BUENO</v>
          </cell>
          <cell r="AA160">
            <v>1</v>
          </cell>
          <cell r="AB160" t="str">
            <v>SEDIMENTADA</v>
          </cell>
          <cell r="AC160" t="str">
            <v>BUENO</v>
          </cell>
        </row>
        <row r="161">
          <cell r="Y161">
            <v>296</v>
          </cell>
          <cell r="Z161" t="str">
            <v>BUENO</v>
          </cell>
          <cell r="AA161">
            <v>2</v>
          </cell>
          <cell r="AC161" t="str">
            <v>BUENO</v>
          </cell>
        </row>
        <row r="162">
          <cell r="Y162">
            <v>298</v>
          </cell>
          <cell r="Z162" t="str">
            <v>NO OBSERVADO</v>
          </cell>
          <cell r="AA162">
            <v>2</v>
          </cell>
          <cell r="AB162" t="str">
            <v>SEDIMENTADA</v>
          </cell>
          <cell r="AC162" t="str">
            <v>BUENO</v>
          </cell>
        </row>
        <row r="163">
          <cell r="Y163">
            <v>300</v>
          </cell>
          <cell r="Z163" t="str">
            <v>NO OBSERVADO</v>
          </cell>
          <cell r="AA163">
            <v>2</v>
          </cell>
          <cell r="AB163" t="str">
            <v>SEDIMENTADA</v>
          </cell>
          <cell r="AC163" t="str">
            <v>BUENO</v>
          </cell>
        </row>
        <row r="164">
          <cell r="Y164">
            <v>304</v>
          </cell>
          <cell r="Z164" t="str">
            <v>NO OBSERVADO</v>
          </cell>
          <cell r="AA164">
            <v>6</v>
          </cell>
          <cell r="AB164" t="str">
            <v>SEDIMENTADA</v>
          </cell>
          <cell r="AC164" t="str">
            <v>BUENO</v>
          </cell>
        </row>
        <row r="165">
          <cell r="Y165">
            <v>306</v>
          </cell>
          <cell r="Z165" t="str">
            <v>NO TIENE</v>
          </cell>
          <cell r="AA165">
            <v>2</v>
          </cell>
          <cell r="AC165" t="str">
            <v>BUENO</v>
          </cell>
        </row>
        <row r="166">
          <cell r="Y166">
            <v>308</v>
          </cell>
          <cell r="Z166" t="str">
            <v>BUENO</v>
          </cell>
          <cell r="AA166">
            <v>2</v>
          </cell>
          <cell r="AC166" t="str">
            <v>BUENO</v>
          </cell>
        </row>
        <row r="167">
          <cell r="Y167">
            <v>310</v>
          </cell>
          <cell r="Z167" t="str">
            <v>NO OBSERVADO</v>
          </cell>
          <cell r="AA167">
            <v>3</v>
          </cell>
          <cell r="AB167" t="str">
            <v>SEDIMENTADA</v>
          </cell>
          <cell r="AC167" t="str">
            <v>BUENO</v>
          </cell>
        </row>
        <row r="168">
          <cell r="Y168">
            <v>312</v>
          </cell>
          <cell r="Z168" t="str">
            <v>BUENO</v>
          </cell>
          <cell r="AA168">
            <v>1</v>
          </cell>
          <cell r="AC168" t="str">
            <v>BUENO</v>
          </cell>
        </row>
        <row r="169">
          <cell r="Y169">
            <v>314</v>
          </cell>
          <cell r="Z169" t="str">
            <v>NO OBSERVADO</v>
          </cell>
          <cell r="AA169">
            <v>2</v>
          </cell>
          <cell r="AB169" t="str">
            <v>SEDIMENTADA</v>
          </cell>
          <cell r="AC169" t="str">
            <v>BUENO</v>
          </cell>
        </row>
        <row r="170">
          <cell r="Y170">
            <v>316</v>
          </cell>
          <cell r="Z170" t="str">
            <v>MALO</v>
          </cell>
          <cell r="AA170">
            <v>3</v>
          </cell>
          <cell r="AC170" t="str">
            <v>MALO</v>
          </cell>
        </row>
        <row r="171">
          <cell r="Y171" t="str">
            <v>B318</v>
          </cell>
          <cell r="Z171" t="str">
            <v>NO TIENE</v>
          </cell>
          <cell r="AA171">
            <v>2</v>
          </cell>
          <cell r="AC171" t="str">
            <v>BUENO</v>
          </cell>
        </row>
        <row r="172">
          <cell r="Y172">
            <v>320</v>
          </cell>
          <cell r="Z172" t="str">
            <v>MALO</v>
          </cell>
          <cell r="AA172">
            <v>2</v>
          </cell>
          <cell r="AC172" t="str">
            <v>BUENO</v>
          </cell>
        </row>
        <row r="173">
          <cell r="Y173">
            <v>322</v>
          </cell>
          <cell r="Z173" t="str">
            <v>NO OBSERVADO</v>
          </cell>
          <cell r="AA173">
            <v>3</v>
          </cell>
          <cell r="AB173" t="str">
            <v>SEDIMENTADA</v>
          </cell>
          <cell r="AC173" t="str">
            <v>BUENO</v>
          </cell>
        </row>
        <row r="174">
          <cell r="Y174">
            <v>324</v>
          </cell>
          <cell r="Z174" t="str">
            <v>NO OBSERVADO</v>
          </cell>
          <cell r="AA174">
            <v>0</v>
          </cell>
          <cell r="AB174" t="str">
            <v>TAPADA</v>
          </cell>
          <cell r="AC174" t="str">
            <v>NO OBSERVADO</v>
          </cell>
        </row>
        <row r="175">
          <cell r="Y175">
            <v>326</v>
          </cell>
          <cell r="Z175" t="str">
            <v>NO OBSERVADO</v>
          </cell>
          <cell r="AA175">
            <v>0</v>
          </cell>
          <cell r="AB175" t="str">
            <v>TAPADA</v>
          </cell>
          <cell r="AC175" t="str">
            <v>NO OBSERVADO</v>
          </cell>
        </row>
        <row r="176">
          <cell r="Y176">
            <v>328</v>
          </cell>
          <cell r="Z176" t="str">
            <v>MALO</v>
          </cell>
          <cell r="AA176">
            <v>1</v>
          </cell>
          <cell r="AC176" t="str">
            <v>BUENO</v>
          </cell>
        </row>
        <row r="177">
          <cell r="Y177">
            <v>330</v>
          </cell>
          <cell r="Z177" t="str">
            <v>NO OBSERVADO</v>
          </cell>
          <cell r="AA177">
            <v>4</v>
          </cell>
          <cell r="AB177" t="str">
            <v>SEDIMENTADA</v>
          </cell>
          <cell r="AC177" t="str">
            <v>BUENO</v>
          </cell>
        </row>
        <row r="178">
          <cell r="Y178">
            <v>332</v>
          </cell>
          <cell r="Z178" t="str">
            <v>NO OBSERVADO</v>
          </cell>
          <cell r="AA178">
            <v>1</v>
          </cell>
          <cell r="AB178" t="str">
            <v>SEDIMENTADA</v>
          </cell>
          <cell r="AC178" t="str">
            <v>BUENO</v>
          </cell>
        </row>
        <row r="179">
          <cell r="Y179">
            <v>334</v>
          </cell>
          <cell r="Z179" t="str">
            <v>NO OBSERVADO</v>
          </cell>
          <cell r="AA179">
            <v>1</v>
          </cell>
          <cell r="AB179" t="str">
            <v>SEDIMENTADA</v>
          </cell>
          <cell r="AC179" t="str">
            <v>BUENO</v>
          </cell>
        </row>
        <row r="180">
          <cell r="Y180">
            <v>336</v>
          </cell>
          <cell r="Z180" t="str">
            <v>NO OBSERVADO</v>
          </cell>
          <cell r="AA180">
            <v>2</v>
          </cell>
          <cell r="AB180" t="str">
            <v>SEDIMENTADA</v>
          </cell>
          <cell r="AC180" t="str">
            <v>BUENO</v>
          </cell>
        </row>
        <row r="181">
          <cell r="Y181">
            <v>338</v>
          </cell>
          <cell r="Z181" t="str">
            <v>MALO</v>
          </cell>
          <cell r="AA181">
            <v>1</v>
          </cell>
          <cell r="AC181" t="str">
            <v>BUENO</v>
          </cell>
        </row>
        <row r="182">
          <cell r="Y182">
            <v>340</v>
          </cell>
          <cell r="Z182" t="str">
            <v>MALO</v>
          </cell>
          <cell r="AA182">
            <v>1</v>
          </cell>
          <cell r="AC182" t="str">
            <v>BUENO</v>
          </cell>
        </row>
        <row r="183">
          <cell r="Y183">
            <v>342</v>
          </cell>
          <cell r="Z183" t="str">
            <v>NO OBSERVADO</v>
          </cell>
          <cell r="AA183">
            <v>1</v>
          </cell>
          <cell r="AC183" t="str">
            <v>BUENO</v>
          </cell>
        </row>
        <row r="184">
          <cell r="Y184">
            <v>344</v>
          </cell>
          <cell r="Z184" t="str">
            <v>NO OBSERVADO</v>
          </cell>
          <cell r="AA184">
            <v>0</v>
          </cell>
          <cell r="AC184" t="str">
            <v>BUENO</v>
          </cell>
        </row>
        <row r="185">
          <cell r="Y185">
            <v>346</v>
          </cell>
          <cell r="Z185" t="str">
            <v>BUENO</v>
          </cell>
          <cell r="AA185">
            <v>1</v>
          </cell>
          <cell r="AC185" t="str">
            <v>BUENO</v>
          </cell>
        </row>
        <row r="186">
          <cell r="Y186">
            <v>348</v>
          </cell>
          <cell r="Z186" t="str">
            <v>NO OBSERVADO</v>
          </cell>
          <cell r="AA186">
            <v>2</v>
          </cell>
          <cell r="AB186" t="str">
            <v>SEDIMENTADA</v>
          </cell>
          <cell r="AC186" t="str">
            <v>BUENO</v>
          </cell>
        </row>
        <row r="187">
          <cell r="Y187">
            <v>350</v>
          </cell>
          <cell r="Z187" t="str">
            <v>BUENO</v>
          </cell>
          <cell r="AA187">
            <v>1</v>
          </cell>
          <cell r="AC187" t="str">
            <v>BUENO</v>
          </cell>
        </row>
        <row r="188">
          <cell r="Y188">
            <v>352</v>
          </cell>
          <cell r="Z188" t="str">
            <v>BUENO</v>
          </cell>
          <cell r="AA188">
            <v>0</v>
          </cell>
          <cell r="AB188" t="str">
            <v>SEDIMENTADA</v>
          </cell>
          <cell r="AC188" t="str">
            <v>BUENO</v>
          </cell>
        </row>
        <row r="189">
          <cell r="Y189">
            <v>354</v>
          </cell>
          <cell r="Z189" t="str">
            <v>BUENO</v>
          </cell>
          <cell r="AA189">
            <v>1</v>
          </cell>
          <cell r="AB189" t="str">
            <v>SEDIMENTADA</v>
          </cell>
          <cell r="AC189" t="str">
            <v>BUENO</v>
          </cell>
        </row>
        <row r="190">
          <cell r="Y190">
            <v>356</v>
          </cell>
          <cell r="Z190" t="str">
            <v>NO OBSERVADO</v>
          </cell>
          <cell r="AA190">
            <v>0</v>
          </cell>
          <cell r="AB190" t="str">
            <v>SEDIMENTADA</v>
          </cell>
          <cell r="AC190" t="str">
            <v>NO TIENE</v>
          </cell>
        </row>
        <row r="191">
          <cell r="Y191">
            <v>358</v>
          </cell>
          <cell r="Z191" t="str">
            <v>NO OBSERVADO</v>
          </cell>
          <cell r="AA191">
            <v>0</v>
          </cell>
          <cell r="AC191" t="str">
            <v>NO OBSERVADO</v>
          </cell>
        </row>
        <row r="192">
          <cell r="Y192">
            <v>360</v>
          </cell>
          <cell r="Z192" t="str">
            <v>BUENO</v>
          </cell>
          <cell r="AA192">
            <v>1</v>
          </cell>
          <cell r="AC192" t="str">
            <v>BUENO</v>
          </cell>
        </row>
        <row r="193">
          <cell r="Y193">
            <v>362</v>
          </cell>
          <cell r="Z193" t="str">
            <v>NO OBSERVADO</v>
          </cell>
          <cell r="AA193">
            <v>1</v>
          </cell>
          <cell r="AB193" t="str">
            <v>SEDIMENTADA</v>
          </cell>
          <cell r="AC193" t="str">
            <v>BUENO</v>
          </cell>
        </row>
        <row r="194">
          <cell r="Y194">
            <v>364</v>
          </cell>
          <cell r="Z194" t="str">
            <v>BUENO</v>
          </cell>
          <cell r="AA194">
            <v>0</v>
          </cell>
          <cell r="AC194" t="str">
            <v>BUENO</v>
          </cell>
        </row>
        <row r="195">
          <cell r="Y195">
            <v>366</v>
          </cell>
          <cell r="Z195" t="str">
            <v>BUENO</v>
          </cell>
          <cell r="AA195">
            <v>0</v>
          </cell>
          <cell r="AC195" t="str">
            <v>BUENO</v>
          </cell>
        </row>
        <row r="196">
          <cell r="Y196">
            <v>368</v>
          </cell>
          <cell r="Z196" t="str">
            <v>BUENO</v>
          </cell>
          <cell r="AA196">
            <v>0</v>
          </cell>
          <cell r="AC196" t="str">
            <v>BUENO</v>
          </cell>
        </row>
        <row r="197">
          <cell r="Y197">
            <v>370</v>
          </cell>
          <cell r="Z197" t="str">
            <v>BUENO</v>
          </cell>
          <cell r="AA197">
            <v>1</v>
          </cell>
          <cell r="AC197" t="str">
            <v>BUENO</v>
          </cell>
        </row>
        <row r="198">
          <cell r="Y198">
            <v>372</v>
          </cell>
          <cell r="Z198" t="str">
            <v>BUENO</v>
          </cell>
          <cell r="AA198">
            <v>1</v>
          </cell>
          <cell r="AC198" t="str">
            <v>BUENO</v>
          </cell>
        </row>
        <row r="199">
          <cell r="Y199">
            <v>374</v>
          </cell>
          <cell r="Z199" t="str">
            <v>NO OBSERVADO</v>
          </cell>
          <cell r="AA199">
            <v>0</v>
          </cell>
          <cell r="AC199" t="str">
            <v>NO OBSERVADO</v>
          </cell>
        </row>
        <row r="200">
          <cell r="Y200">
            <v>376</v>
          </cell>
          <cell r="Z200" t="str">
            <v>BUENO</v>
          </cell>
          <cell r="AA200">
            <v>0</v>
          </cell>
          <cell r="AC200" t="str">
            <v>BUENO</v>
          </cell>
        </row>
        <row r="201">
          <cell r="Y201">
            <v>378</v>
          </cell>
          <cell r="Z201" t="str">
            <v>MALO</v>
          </cell>
          <cell r="AA201">
            <v>0</v>
          </cell>
          <cell r="AC201" t="str">
            <v>BUENO</v>
          </cell>
        </row>
        <row r="202">
          <cell r="Y202">
            <v>380</v>
          </cell>
          <cell r="Z202" t="str">
            <v>BUENO</v>
          </cell>
          <cell r="AA202">
            <v>0</v>
          </cell>
          <cell r="AC202" t="str">
            <v>BUENO</v>
          </cell>
        </row>
        <row r="203">
          <cell r="Y203">
            <v>382</v>
          </cell>
          <cell r="Z203" t="str">
            <v>NO TIENE</v>
          </cell>
          <cell r="AA203">
            <v>0</v>
          </cell>
          <cell r="AC203" t="str">
            <v>BUENO</v>
          </cell>
        </row>
        <row r="204">
          <cell r="Y204">
            <v>384</v>
          </cell>
          <cell r="Z204" t="str">
            <v>BUENO</v>
          </cell>
          <cell r="AA204">
            <v>1</v>
          </cell>
          <cell r="AC204" t="str">
            <v>BUENO</v>
          </cell>
        </row>
        <row r="205">
          <cell r="Y205">
            <v>386</v>
          </cell>
          <cell r="Z205" t="str">
            <v>NO TIENE</v>
          </cell>
          <cell r="AA205">
            <v>0</v>
          </cell>
          <cell r="AB205" t="str">
            <v>SEDIMENTADA</v>
          </cell>
          <cell r="AC205" t="str">
            <v>BUENO</v>
          </cell>
        </row>
        <row r="206">
          <cell r="Y206">
            <v>388</v>
          </cell>
          <cell r="Z206" t="str">
            <v>NO TIENE</v>
          </cell>
          <cell r="AA206">
            <v>1</v>
          </cell>
          <cell r="AC206" t="str">
            <v>BUENO</v>
          </cell>
        </row>
        <row r="207">
          <cell r="Y207">
            <v>390</v>
          </cell>
          <cell r="Z207" t="str">
            <v>BUENO</v>
          </cell>
          <cell r="AA207">
            <v>0</v>
          </cell>
          <cell r="AC207" t="str">
            <v>BUENO</v>
          </cell>
        </row>
        <row r="208">
          <cell r="Y208">
            <v>392</v>
          </cell>
          <cell r="Z208" t="str">
            <v>NO OBSERVADO</v>
          </cell>
          <cell r="AA208">
            <v>0</v>
          </cell>
          <cell r="AB208" t="str">
            <v>SEDIMENTADA</v>
          </cell>
          <cell r="AC208" t="str">
            <v>BUENO</v>
          </cell>
        </row>
        <row r="209">
          <cell r="Y209">
            <v>394</v>
          </cell>
          <cell r="Z209" t="str">
            <v>NO OBSERVADO</v>
          </cell>
          <cell r="AA209">
            <v>0</v>
          </cell>
          <cell r="AB209" t="str">
            <v>SEDIMENTADA</v>
          </cell>
          <cell r="AC209" t="str">
            <v>BUENO</v>
          </cell>
        </row>
        <row r="210">
          <cell r="Y210">
            <v>396</v>
          </cell>
          <cell r="Z210" t="str">
            <v>BUENO</v>
          </cell>
          <cell r="AA210">
            <v>0</v>
          </cell>
          <cell r="AC210" t="str">
            <v>BUENO</v>
          </cell>
        </row>
        <row r="211">
          <cell r="Y211">
            <v>398</v>
          </cell>
          <cell r="Z211" t="str">
            <v>NO TIENE</v>
          </cell>
          <cell r="AA211">
            <v>0</v>
          </cell>
          <cell r="AB211" t="str">
            <v>SEDIMENTADA</v>
          </cell>
          <cell r="AC211" t="str">
            <v>BUENO</v>
          </cell>
        </row>
        <row r="212">
          <cell r="Y212">
            <v>400</v>
          </cell>
          <cell r="Z212" t="str">
            <v>MALO</v>
          </cell>
          <cell r="AA212">
            <v>0</v>
          </cell>
          <cell r="AC212" t="str">
            <v>BUENO</v>
          </cell>
        </row>
        <row r="213">
          <cell r="Y213">
            <v>402</v>
          </cell>
          <cell r="Z213" t="str">
            <v>MALO</v>
          </cell>
          <cell r="AA213">
            <v>0</v>
          </cell>
          <cell r="AC213" t="str">
            <v>BUENO</v>
          </cell>
        </row>
        <row r="214">
          <cell r="Y214">
            <v>404</v>
          </cell>
          <cell r="Z214" t="str">
            <v>NO OBSERVADO</v>
          </cell>
          <cell r="AA214">
            <v>0</v>
          </cell>
          <cell r="AB214" t="str">
            <v>SEDIMENTADA</v>
          </cell>
          <cell r="AC214" t="str">
            <v>BUENO</v>
          </cell>
        </row>
        <row r="215">
          <cell r="Y215">
            <v>405</v>
          </cell>
          <cell r="Z215" t="str">
            <v>MALO</v>
          </cell>
          <cell r="AA215">
            <v>2</v>
          </cell>
          <cell r="AC215" t="str">
            <v>BUENO</v>
          </cell>
        </row>
        <row r="216">
          <cell r="Y216">
            <v>407</v>
          </cell>
          <cell r="Z216" t="str">
            <v>MALO</v>
          </cell>
          <cell r="AA216">
            <v>5</v>
          </cell>
          <cell r="AB216" t="str">
            <v>SEDIMENTADA</v>
          </cell>
          <cell r="AC216" t="str">
            <v>BUENO</v>
          </cell>
        </row>
        <row r="217">
          <cell r="Y217">
            <v>408</v>
          </cell>
          <cell r="Z217" t="str">
            <v>NO OBSERVADO</v>
          </cell>
          <cell r="AA217">
            <v>3</v>
          </cell>
          <cell r="AB217" t="str">
            <v>SEDIMENTADA</v>
          </cell>
          <cell r="AC217" t="str">
            <v>BUENO</v>
          </cell>
        </row>
        <row r="218">
          <cell r="Y218">
            <v>410</v>
          </cell>
          <cell r="Z218" t="str">
            <v>NO OBSERVADO</v>
          </cell>
          <cell r="AA218">
            <v>0</v>
          </cell>
          <cell r="AB218" t="str">
            <v>SEDIMENTADA</v>
          </cell>
          <cell r="AC218" t="str">
            <v>BUENO</v>
          </cell>
        </row>
        <row r="219">
          <cell r="Y219">
            <v>412</v>
          </cell>
          <cell r="Z219" t="str">
            <v>NO OBSERVADO</v>
          </cell>
          <cell r="AA219">
            <v>0</v>
          </cell>
          <cell r="AB219" t="str">
            <v>SEDIMENTADA</v>
          </cell>
          <cell r="AC219" t="str">
            <v>BUENO</v>
          </cell>
        </row>
        <row r="220">
          <cell r="Y220">
            <v>414</v>
          </cell>
          <cell r="Z220" t="str">
            <v>NO TIENE</v>
          </cell>
          <cell r="AA220">
            <v>1</v>
          </cell>
          <cell r="AC220" t="str">
            <v>BUENO</v>
          </cell>
        </row>
        <row r="221">
          <cell r="Y221">
            <v>416</v>
          </cell>
          <cell r="Z221" t="str">
            <v>NO OBSERVADO</v>
          </cell>
          <cell r="AA221">
            <v>1</v>
          </cell>
          <cell r="AB221" t="str">
            <v>SEDIMENTADA</v>
          </cell>
          <cell r="AC221" t="str">
            <v>BUENO</v>
          </cell>
        </row>
        <row r="222">
          <cell r="Y222">
            <v>418</v>
          </cell>
          <cell r="Z222" t="str">
            <v>NO OBSERVADO</v>
          </cell>
          <cell r="AA222">
            <v>1</v>
          </cell>
          <cell r="AB222" t="str">
            <v>SEDIMENTADA</v>
          </cell>
          <cell r="AC222" t="str">
            <v>BUENO</v>
          </cell>
        </row>
        <row r="223">
          <cell r="Y223">
            <v>420</v>
          </cell>
          <cell r="Z223" t="str">
            <v>BUENO</v>
          </cell>
          <cell r="AA223">
            <v>1</v>
          </cell>
          <cell r="AC223" t="str">
            <v>BUENO</v>
          </cell>
        </row>
        <row r="224">
          <cell r="Y224">
            <v>422</v>
          </cell>
          <cell r="Z224" t="str">
            <v>BUENO</v>
          </cell>
          <cell r="AA224">
            <v>1</v>
          </cell>
          <cell r="AC224" t="str">
            <v>BUENO</v>
          </cell>
        </row>
        <row r="225">
          <cell r="Y225">
            <v>424</v>
          </cell>
          <cell r="Z225" t="str">
            <v>BUENO</v>
          </cell>
          <cell r="AA225">
            <v>1</v>
          </cell>
          <cell r="AC225" t="str">
            <v>BUENO</v>
          </cell>
        </row>
        <row r="226">
          <cell r="Y226">
            <v>430</v>
          </cell>
          <cell r="Z226" t="str">
            <v>MALO</v>
          </cell>
          <cell r="AA226">
            <v>2</v>
          </cell>
          <cell r="AC226" t="str">
            <v>BUENO</v>
          </cell>
        </row>
        <row r="227">
          <cell r="Y227">
            <v>432</v>
          </cell>
          <cell r="Z227" t="str">
            <v>NO TIENE</v>
          </cell>
          <cell r="AA227">
            <v>0</v>
          </cell>
          <cell r="AB227" t="str">
            <v>SEDIMENTADA</v>
          </cell>
          <cell r="AC227" t="str">
            <v>BUENO</v>
          </cell>
        </row>
        <row r="228">
          <cell r="Y228">
            <v>433</v>
          </cell>
          <cell r="Z228" t="str">
            <v>NO TIENE</v>
          </cell>
          <cell r="AA228">
            <v>1</v>
          </cell>
          <cell r="AB228" t="str">
            <v>SEDIMENTADA</v>
          </cell>
          <cell r="AC228" t="str">
            <v>BUENO</v>
          </cell>
        </row>
        <row r="229">
          <cell r="Y229">
            <v>434</v>
          </cell>
          <cell r="Z229" t="str">
            <v>BUENO</v>
          </cell>
          <cell r="AA229">
            <v>0</v>
          </cell>
          <cell r="AC229" t="str">
            <v>BUENO</v>
          </cell>
        </row>
        <row r="230">
          <cell r="Y230">
            <v>436</v>
          </cell>
          <cell r="Z230" t="str">
            <v>NO TIENE</v>
          </cell>
          <cell r="AA230">
            <v>0</v>
          </cell>
          <cell r="AC230" t="str">
            <v>BUENO</v>
          </cell>
        </row>
        <row r="231">
          <cell r="Y231">
            <v>438</v>
          </cell>
          <cell r="Z231" t="str">
            <v>BUENO</v>
          </cell>
          <cell r="AA231">
            <v>3</v>
          </cell>
          <cell r="AC231" t="str">
            <v>BUENO</v>
          </cell>
        </row>
        <row r="232">
          <cell r="Y232">
            <v>440</v>
          </cell>
          <cell r="Z232" t="str">
            <v>NO TIENE</v>
          </cell>
          <cell r="AA232">
            <v>1</v>
          </cell>
          <cell r="AC232" t="str">
            <v>BUENO</v>
          </cell>
        </row>
        <row r="233">
          <cell r="Y233">
            <v>442</v>
          </cell>
          <cell r="Z233" t="str">
            <v>BUENO</v>
          </cell>
          <cell r="AA233">
            <v>1</v>
          </cell>
          <cell r="AC233" t="str">
            <v>BUENO</v>
          </cell>
        </row>
        <row r="234">
          <cell r="Y234">
            <v>444</v>
          </cell>
          <cell r="Z234" t="str">
            <v>BUENO</v>
          </cell>
          <cell r="AA234">
            <v>2</v>
          </cell>
          <cell r="AC234" t="str">
            <v>BUENO</v>
          </cell>
        </row>
        <row r="235">
          <cell r="Y235">
            <v>446</v>
          </cell>
          <cell r="Z235" t="str">
            <v>NO OBSERVADO</v>
          </cell>
          <cell r="AA235">
            <v>2</v>
          </cell>
          <cell r="AB235" t="str">
            <v>SEDIMENTADA</v>
          </cell>
          <cell r="AC235" t="str">
            <v>BUENO</v>
          </cell>
        </row>
        <row r="236">
          <cell r="Y236">
            <v>448</v>
          </cell>
          <cell r="Z236" t="str">
            <v>BUENO</v>
          </cell>
          <cell r="AA236">
            <v>0</v>
          </cell>
          <cell r="AC236" t="str">
            <v>BUENO</v>
          </cell>
        </row>
        <row r="237">
          <cell r="Y237">
            <v>450</v>
          </cell>
          <cell r="Z237" t="str">
            <v>NO OBSERVADO</v>
          </cell>
          <cell r="AA237">
            <v>0</v>
          </cell>
          <cell r="AB237" t="str">
            <v>SEDIMENTADA</v>
          </cell>
          <cell r="AC237" t="str">
            <v>BUENO</v>
          </cell>
        </row>
        <row r="238">
          <cell r="Y238">
            <v>452</v>
          </cell>
          <cell r="Z238" t="str">
            <v>NO OBSERVADO</v>
          </cell>
          <cell r="AA238">
            <v>1</v>
          </cell>
          <cell r="AB238" t="str">
            <v>SEDIMENTADA</v>
          </cell>
          <cell r="AC238" t="str">
            <v>BUENO</v>
          </cell>
        </row>
        <row r="239">
          <cell r="Y239">
            <v>454</v>
          </cell>
          <cell r="Z239" t="str">
            <v>NO TIENE</v>
          </cell>
          <cell r="AA239">
            <v>3</v>
          </cell>
          <cell r="AC239" t="str">
            <v>BUENO</v>
          </cell>
        </row>
        <row r="240">
          <cell r="Y240">
            <v>456</v>
          </cell>
          <cell r="Z240" t="str">
            <v>BUENO</v>
          </cell>
          <cell r="AA240">
            <v>2</v>
          </cell>
          <cell r="AC240" t="str">
            <v>BUENO</v>
          </cell>
        </row>
        <row r="241">
          <cell r="Y241">
            <v>458</v>
          </cell>
          <cell r="Z241" t="str">
            <v>NO OBSERVADO</v>
          </cell>
          <cell r="AA241">
            <v>6</v>
          </cell>
          <cell r="AC241" t="str">
            <v>BUENO</v>
          </cell>
        </row>
        <row r="242">
          <cell r="Y242">
            <v>460</v>
          </cell>
          <cell r="Z242" t="str">
            <v>MALO</v>
          </cell>
          <cell r="AA242">
            <v>1</v>
          </cell>
          <cell r="AC242" t="str">
            <v>BUENO</v>
          </cell>
        </row>
        <row r="243">
          <cell r="Y243">
            <v>462</v>
          </cell>
          <cell r="Z243" t="str">
            <v>NO OBSERVADO</v>
          </cell>
          <cell r="AA243">
            <v>0</v>
          </cell>
          <cell r="AB243" t="str">
            <v>SEDIMENTADA</v>
          </cell>
          <cell r="AC243" t="str">
            <v>BUENO</v>
          </cell>
        </row>
        <row r="244">
          <cell r="Y244">
            <v>464</v>
          </cell>
          <cell r="Z244" t="str">
            <v>BUENO</v>
          </cell>
          <cell r="AA244">
            <v>0</v>
          </cell>
          <cell r="AC244" t="str">
            <v>BUENO</v>
          </cell>
        </row>
        <row r="245">
          <cell r="Y245">
            <v>466</v>
          </cell>
          <cell r="Z245" t="str">
            <v>NO OBSERVADO</v>
          </cell>
          <cell r="AA245">
            <v>0</v>
          </cell>
          <cell r="AC245" t="str">
            <v>NO OBSERVADO</v>
          </cell>
        </row>
        <row r="246">
          <cell r="Y246">
            <v>468</v>
          </cell>
          <cell r="Z246" t="str">
            <v>NO TIENE</v>
          </cell>
          <cell r="AA246">
            <v>1</v>
          </cell>
          <cell r="AC246" t="str">
            <v>BUENO</v>
          </cell>
        </row>
        <row r="247">
          <cell r="Y247">
            <v>470</v>
          </cell>
          <cell r="Z247" t="str">
            <v>NO TIENE</v>
          </cell>
          <cell r="AA247">
            <v>2</v>
          </cell>
          <cell r="AB247" t="str">
            <v>SEDIMENTADA</v>
          </cell>
          <cell r="AC247" t="str">
            <v>BUENO</v>
          </cell>
        </row>
        <row r="248">
          <cell r="Y248">
            <v>472</v>
          </cell>
          <cell r="Z248" t="str">
            <v>BUENO</v>
          </cell>
          <cell r="AA248">
            <v>0</v>
          </cell>
          <cell r="AC248" t="str">
            <v>BUENO</v>
          </cell>
        </row>
        <row r="249">
          <cell r="Y249">
            <v>474</v>
          </cell>
          <cell r="Z249" t="str">
            <v>BUENO</v>
          </cell>
          <cell r="AA249">
            <v>0</v>
          </cell>
          <cell r="AC249" t="str">
            <v>BUENO</v>
          </cell>
        </row>
        <row r="250">
          <cell r="Y250">
            <v>476</v>
          </cell>
          <cell r="Z250" t="str">
            <v>BUENO</v>
          </cell>
          <cell r="AA250">
            <v>0</v>
          </cell>
          <cell r="AC250" t="str">
            <v>BUENO</v>
          </cell>
        </row>
        <row r="251">
          <cell r="Y251">
            <v>478</v>
          </cell>
          <cell r="Z251" t="str">
            <v>BUENO</v>
          </cell>
          <cell r="AA251">
            <v>0</v>
          </cell>
          <cell r="AC251" t="str">
            <v>BUENO</v>
          </cell>
        </row>
        <row r="252">
          <cell r="Y252">
            <v>480</v>
          </cell>
          <cell r="Z252" t="str">
            <v>BUENO</v>
          </cell>
          <cell r="AA252">
            <v>2</v>
          </cell>
          <cell r="AC252" t="str">
            <v>BUENO</v>
          </cell>
        </row>
        <row r="253">
          <cell r="Y253">
            <v>482</v>
          </cell>
          <cell r="Z253" t="str">
            <v>BUENO</v>
          </cell>
          <cell r="AA253">
            <v>2</v>
          </cell>
          <cell r="AC253" t="str">
            <v>BUENO</v>
          </cell>
        </row>
        <row r="254">
          <cell r="Y254">
            <v>484</v>
          </cell>
          <cell r="Z254" t="str">
            <v>NO OBSERVADO</v>
          </cell>
          <cell r="AA254">
            <v>3</v>
          </cell>
          <cell r="AB254" t="str">
            <v>SEDIMENTADA</v>
          </cell>
          <cell r="AC254" t="str">
            <v>BUENO</v>
          </cell>
        </row>
        <row r="255">
          <cell r="Y255">
            <v>486</v>
          </cell>
          <cell r="Z255" t="str">
            <v>BUENO</v>
          </cell>
          <cell r="AA255">
            <v>3</v>
          </cell>
          <cell r="AC255" t="str">
            <v>BUENO</v>
          </cell>
        </row>
        <row r="256">
          <cell r="Y256">
            <v>488</v>
          </cell>
          <cell r="Z256" t="str">
            <v>BUENO</v>
          </cell>
          <cell r="AA256">
            <v>1</v>
          </cell>
          <cell r="AC256" t="str">
            <v>BUENO</v>
          </cell>
        </row>
        <row r="257">
          <cell r="Y257">
            <v>490</v>
          </cell>
          <cell r="Z257" t="str">
            <v>BUENO</v>
          </cell>
          <cell r="AA257">
            <v>0</v>
          </cell>
          <cell r="AB257" t="str">
            <v>SEDIMENTADA</v>
          </cell>
          <cell r="AC257" t="str">
            <v>BUENO</v>
          </cell>
        </row>
        <row r="258">
          <cell r="Y258">
            <v>492</v>
          </cell>
          <cell r="Z258" t="str">
            <v>BUENO</v>
          </cell>
          <cell r="AA258">
            <v>0</v>
          </cell>
          <cell r="AC258" t="str">
            <v>BUENO</v>
          </cell>
        </row>
        <row r="259">
          <cell r="Y259">
            <v>494</v>
          </cell>
          <cell r="Z259" t="str">
            <v>BUENO</v>
          </cell>
          <cell r="AA259">
            <v>2</v>
          </cell>
          <cell r="AC259" t="str">
            <v>BUENO</v>
          </cell>
        </row>
        <row r="260">
          <cell r="Y260">
            <v>496</v>
          </cell>
          <cell r="Z260" t="str">
            <v>BUENO</v>
          </cell>
          <cell r="AA260">
            <v>1</v>
          </cell>
          <cell r="AC260" t="str">
            <v>BUENO</v>
          </cell>
        </row>
        <row r="261">
          <cell r="Y261">
            <v>498</v>
          </cell>
          <cell r="Z261" t="str">
            <v>NO OBSERVADO</v>
          </cell>
          <cell r="AA261">
            <v>0</v>
          </cell>
          <cell r="AB261" t="str">
            <v>SEDIMENTADA</v>
          </cell>
          <cell r="AC261" t="str">
            <v>BUENO</v>
          </cell>
        </row>
        <row r="262">
          <cell r="Y262">
            <v>500</v>
          </cell>
          <cell r="Z262" t="str">
            <v>NO OBSERVADO</v>
          </cell>
          <cell r="AA262">
            <v>2</v>
          </cell>
          <cell r="AB262" t="str">
            <v>SEDIMENTADA</v>
          </cell>
          <cell r="AC262" t="str">
            <v>BUENO</v>
          </cell>
        </row>
        <row r="263">
          <cell r="Y263">
            <v>502</v>
          </cell>
          <cell r="Z263" t="str">
            <v>NO OBSERVADO</v>
          </cell>
          <cell r="AA263">
            <v>1</v>
          </cell>
          <cell r="AB263" t="str">
            <v>SEDIMENTADA</v>
          </cell>
          <cell r="AC263" t="str">
            <v>BUENO</v>
          </cell>
        </row>
        <row r="264">
          <cell r="Y264">
            <v>504</v>
          </cell>
          <cell r="Z264" t="str">
            <v>BUENO</v>
          </cell>
          <cell r="AA264">
            <v>0</v>
          </cell>
          <cell r="AC264" t="str">
            <v>BUENO</v>
          </cell>
        </row>
        <row r="265">
          <cell r="Y265">
            <v>506</v>
          </cell>
          <cell r="Z265" t="str">
            <v>MALO</v>
          </cell>
          <cell r="AA265">
            <v>0</v>
          </cell>
          <cell r="AC265" t="str">
            <v>BUENO</v>
          </cell>
        </row>
        <row r="266">
          <cell r="Y266">
            <v>508</v>
          </cell>
          <cell r="Z266" t="str">
            <v>NO OBSERVADO</v>
          </cell>
          <cell r="AA266">
            <v>0</v>
          </cell>
          <cell r="AB266" t="str">
            <v>SEDIMENTADA</v>
          </cell>
          <cell r="AC266" t="str">
            <v>BUENO</v>
          </cell>
        </row>
        <row r="267">
          <cell r="Y267">
            <v>510</v>
          </cell>
          <cell r="Z267" t="str">
            <v>NO OBSERVADO</v>
          </cell>
          <cell r="AA267">
            <v>1</v>
          </cell>
          <cell r="AB267" t="str">
            <v>SEDIMENTADA</v>
          </cell>
          <cell r="AC267" t="str">
            <v>BUENO</v>
          </cell>
        </row>
        <row r="268">
          <cell r="Y268">
            <v>514</v>
          </cell>
          <cell r="Z268" t="str">
            <v>BUENO</v>
          </cell>
          <cell r="AA268">
            <v>0</v>
          </cell>
          <cell r="AC268" t="str">
            <v>BUENO</v>
          </cell>
        </row>
        <row r="269">
          <cell r="Y269">
            <v>516</v>
          </cell>
          <cell r="Z269" t="str">
            <v>NO OBSERVADO</v>
          </cell>
          <cell r="AA269">
            <v>1</v>
          </cell>
          <cell r="AB269" t="str">
            <v>SEDIMENTADA</v>
          </cell>
          <cell r="AC269" t="str">
            <v>BUENO</v>
          </cell>
        </row>
        <row r="270">
          <cell r="Y270">
            <v>518</v>
          </cell>
          <cell r="Z270" t="str">
            <v>NO OBSERVADO</v>
          </cell>
          <cell r="AA270">
            <v>1</v>
          </cell>
          <cell r="AB270" t="str">
            <v>SEDIMENTADA</v>
          </cell>
          <cell r="AC270" t="str">
            <v>BUENO</v>
          </cell>
        </row>
        <row r="271">
          <cell r="Y271">
            <v>520</v>
          </cell>
          <cell r="Z271" t="str">
            <v>BUENO</v>
          </cell>
          <cell r="AA271">
            <v>0</v>
          </cell>
          <cell r="AC271" t="str">
            <v>BUENO</v>
          </cell>
        </row>
        <row r="272">
          <cell r="Y272">
            <v>522</v>
          </cell>
          <cell r="Z272" t="str">
            <v>NO TIENE</v>
          </cell>
          <cell r="AA272">
            <v>0</v>
          </cell>
          <cell r="AC272" t="str">
            <v>BUENO</v>
          </cell>
        </row>
        <row r="273">
          <cell r="Y273">
            <v>524</v>
          </cell>
          <cell r="Z273" t="str">
            <v>NO OBSERVADO</v>
          </cell>
          <cell r="AA273">
            <v>1</v>
          </cell>
          <cell r="AB273" t="str">
            <v>SEDIMENTADA</v>
          </cell>
          <cell r="AC273" t="str">
            <v>BUENO</v>
          </cell>
        </row>
        <row r="274">
          <cell r="Y274">
            <v>526</v>
          </cell>
          <cell r="Z274" t="str">
            <v>NO OBSERVADO</v>
          </cell>
          <cell r="AA274">
            <v>2</v>
          </cell>
          <cell r="AB274" t="str">
            <v>SEDIMENTADA</v>
          </cell>
          <cell r="AC274" t="str">
            <v>BUENO</v>
          </cell>
        </row>
        <row r="275">
          <cell r="Y275">
            <v>532</v>
          </cell>
          <cell r="Z275" t="str">
            <v>BUENO</v>
          </cell>
          <cell r="AA275">
            <v>2</v>
          </cell>
          <cell r="AC275" t="str">
            <v>BUENO</v>
          </cell>
        </row>
        <row r="276">
          <cell r="Y276">
            <v>534</v>
          </cell>
          <cell r="Z276" t="str">
            <v>BUENO</v>
          </cell>
          <cell r="AA276">
            <v>3</v>
          </cell>
          <cell r="AC276" t="str">
            <v>BUENO</v>
          </cell>
        </row>
        <row r="277">
          <cell r="Y277">
            <v>536</v>
          </cell>
          <cell r="Z277" t="str">
            <v>BUENO</v>
          </cell>
          <cell r="AA277">
            <v>0</v>
          </cell>
          <cell r="AC277" t="str">
            <v>BUENO</v>
          </cell>
        </row>
        <row r="278">
          <cell r="Y278">
            <v>538</v>
          </cell>
          <cell r="Z278" t="str">
            <v>NO OBSERVADO</v>
          </cell>
          <cell r="AA278">
            <v>2</v>
          </cell>
          <cell r="AB278" t="str">
            <v>SEDIMENTADA</v>
          </cell>
          <cell r="AC278" t="str">
            <v>BUENO</v>
          </cell>
        </row>
        <row r="279">
          <cell r="Y279">
            <v>540</v>
          </cell>
          <cell r="Z279" t="str">
            <v>BUENO</v>
          </cell>
          <cell r="AA279">
            <v>1</v>
          </cell>
          <cell r="AC279" t="str">
            <v>BUENO</v>
          </cell>
        </row>
        <row r="280">
          <cell r="Y280">
            <v>542</v>
          </cell>
          <cell r="Z280" t="str">
            <v>BUENO</v>
          </cell>
          <cell r="AA280">
            <v>2</v>
          </cell>
          <cell r="AC280" t="str">
            <v>BUENO</v>
          </cell>
        </row>
        <row r="281">
          <cell r="Y281">
            <v>544</v>
          </cell>
          <cell r="Z281" t="str">
            <v>BUENO</v>
          </cell>
          <cell r="AA281">
            <v>2</v>
          </cell>
          <cell r="AC281" t="str">
            <v>BUENO</v>
          </cell>
        </row>
        <row r="282">
          <cell r="Y282">
            <v>546</v>
          </cell>
          <cell r="Z282" t="str">
            <v>NO OBSERVADO</v>
          </cell>
          <cell r="AA282">
            <v>0</v>
          </cell>
          <cell r="AC282" t="str">
            <v>BUENO</v>
          </cell>
        </row>
        <row r="283">
          <cell r="Y283">
            <v>548</v>
          </cell>
          <cell r="Z283" t="str">
            <v>NO OBSERVADO</v>
          </cell>
          <cell r="AA283">
            <v>1</v>
          </cell>
          <cell r="AB283" t="str">
            <v>SEDIMENTADA</v>
          </cell>
          <cell r="AC283" t="str">
            <v>BUENO</v>
          </cell>
        </row>
        <row r="284">
          <cell r="Y284">
            <v>550</v>
          </cell>
          <cell r="Z284" t="str">
            <v>MALO</v>
          </cell>
          <cell r="AA284">
            <v>0</v>
          </cell>
          <cell r="AC284" t="str">
            <v>BUENO</v>
          </cell>
        </row>
        <row r="285">
          <cell r="Y285">
            <v>552</v>
          </cell>
          <cell r="Z285" t="str">
            <v>NO OBSERVADO</v>
          </cell>
          <cell r="AA285">
            <v>1</v>
          </cell>
          <cell r="AB285" t="str">
            <v>SEDIMENTADA</v>
          </cell>
          <cell r="AC285" t="str">
            <v>BUENO</v>
          </cell>
        </row>
        <row r="286">
          <cell r="Y286">
            <v>554</v>
          </cell>
          <cell r="Z286" t="str">
            <v>MALO</v>
          </cell>
          <cell r="AA286">
            <v>0</v>
          </cell>
          <cell r="AC286" t="str">
            <v>BUENO</v>
          </cell>
        </row>
        <row r="287">
          <cell r="Y287">
            <v>556</v>
          </cell>
          <cell r="Z287" t="str">
            <v>NO TIENE</v>
          </cell>
          <cell r="AA287">
            <v>2</v>
          </cell>
          <cell r="AB287" t="str">
            <v>SEDIMENTADA</v>
          </cell>
          <cell r="AC287" t="str">
            <v>BUENO</v>
          </cell>
        </row>
        <row r="288">
          <cell r="Y288">
            <v>558</v>
          </cell>
          <cell r="Z288" t="str">
            <v>NO OBSERVADO</v>
          </cell>
          <cell r="AA288">
            <v>1</v>
          </cell>
          <cell r="AB288" t="str">
            <v>SEDIMENTADA</v>
          </cell>
          <cell r="AC288" t="str">
            <v>BUENO</v>
          </cell>
        </row>
        <row r="289">
          <cell r="Y289">
            <v>560</v>
          </cell>
          <cell r="Z289" t="str">
            <v>NO OBSERVADO</v>
          </cell>
          <cell r="AA289">
            <v>2</v>
          </cell>
          <cell r="AB289" t="str">
            <v>SEDIMENTADA</v>
          </cell>
          <cell r="AC289" t="str">
            <v>BUENO</v>
          </cell>
        </row>
        <row r="290">
          <cell r="Y290">
            <v>562</v>
          </cell>
          <cell r="Z290" t="str">
            <v>NO OBSERVADO</v>
          </cell>
          <cell r="AA290">
            <v>1</v>
          </cell>
          <cell r="AB290" t="str">
            <v>SEDIMENTADA</v>
          </cell>
          <cell r="AC290" t="str">
            <v>BUENO</v>
          </cell>
        </row>
        <row r="291">
          <cell r="Y291">
            <v>564</v>
          </cell>
          <cell r="Z291" t="str">
            <v>MALO</v>
          </cell>
          <cell r="AA291">
            <v>0</v>
          </cell>
          <cell r="AC291" t="str">
            <v>BUENO</v>
          </cell>
        </row>
        <row r="292">
          <cell r="Y292">
            <v>566</v>
          </cell>
          <cell r="Z292" t="str">
            <v>BUENO</v>
          </cell>
          <cell r="AA292">
            <v>1</v>
          </cell>
          <cell r="AC292" t="str">
            <v>BUENO</v>
          </cell>
        </row>
        <row r="293">
          <cell r="Y293">
            <v>568</v>
          </cell>
          <cell r="Z293" t="str">
            <v>NO OBSERVADO</v>
          </cell>
          <cell r="AA293">
            <v>1</v>
          </cell>
          <cell r="AB293" t="str">
            <v>SEDIMENTADA</v>
          </cell>
          <cell r="AC293" t="str">
            <v>BUENO</v>
          </cell>
        </row>
        <row r="294">
          <cell r="Y294">
            <v>570</v>
          </cell>
          <cell r="Z294" t="str">
            <v>BUENO</v>
          </cell>
          <cell r="AA294">
            <v>4</v>
          </cell>
          <cell r="AC294" t="str">
            <v>BUENO</v>
          </cell>
        </row>
        <row r="295">
          <cell r="Y295">
            <v>574</v>
          </cell>
          <cell r="Z295" t="str">
            <v>MALO</v>
          </cell>
          <cell r="AA295">
            <v>5</v>
          </cell>
          <cell r="AC295" t="str">
            <v>BUENO</v>
          </cell>
        </row>
        <row r="296">
          <cell r="Y296">
            <v>578</v>
          </cell>
          <cell r="Z296" t="str">
            <v>BUENO</v>
          </cell>
          <cell r="AA296">
            <v>5</v>
          </cell>
          <cell r="AC296" t="str">
            <v>BUENO</v>
          </cell>
        </row>
        <row r="297">
          <cell r="Y297">
            <v>580</v>
          </cell>
          <cell r="Z297" t="str">
            <v>NO OBSERVADO</v>
          </cell>
          <cell r="AA297">
            <v>3</v>
          </cell>
          <cell r="AB297" t="str">
            <v>SEDIMENTADA</v>
          </cell>
          <cell r="AC297" t="str">
            <v>BUENO</v>
          </cell>
        </row>
        <row r="298">
          <cell r="Y298">
            <v>582</v>
          </cell>
          <cell r="Z298" t="str">
            <v>BUENO</v>
          </cell>
          <cell r="AA298">
            <v>5</v>
          </cell>
          <cell r="AC298" t="str">
            <v>BUENO</v>
          </cell>
        </row>
        <row r="299">
          <cell r="Y299">
            <v>584</v>
          </cell>
          <cell r="Z299" t="str">
            <v>NO OBSERVADO</v>
          </cell>
          <cell r="AA299">
            <v>3</v>
          </cell>
          <cell r="AB299" t="str">
            <v>SEDIMENTADA</v>
          </cell>
          <cell r="AC299" t="str">
            <v>BUENO</v>
          </cell>
        </row>
        <row r="300">
          <cell r="Y300">
            <v>586</v>
          </cell>
          <cell r="Z300" t="str">
            <v>NO OBSERVADO</v>
          </cell>
          <cell r="AA300">
            <v>4</v>
          </cell>
          <cell r="AB300" t="str">
            <v>SEDIMENTADA</v>
          </cell>
          <cell r="AC300" t="str">
            <v>BUENO</v>
          </cell>
        </row>
        <row r="301">
          <cell r="Y301">
            <v>588</v>
          </cell>
          <cell r="Z301" t="str">
            <v>NO TIENE</v>
          </cell>
          <cell r="AA301">
            <v>0</v>
          </cell>
          <cell r="AC301" t="str">
            <v>BUENO</v>
          </cell>
        </row>
        <row r="302">
          <cell r="Y302">
            <v>590</v>
          </cell>
          <cell r="Z302" t="str">
            <v>NO TIENE</v>
          </cell>
          <cell r="AA302">
            <v>2</v>
          </cell>
          <cell r="AC302" t="str">
            <v>BUENO</v>
          </cell>
        </row>
        <row r="303">
          <cell r="Y303">
            <v>592</v>
          </cell>
          <cell r="Z303" t="str">
            <v>NO TIENE</v>
          </cell>
          <cell r="AA303">
            <v>1</v>
          </cell>
          <cell r="AC303" t="str">
            <v>BUENO</v>
          </cell>
        </row>
        <row r="304">
          <cell r="Y304">
            <v>594</v>
          </cell>
          <cell r="Z304" t="str">
            <v>NO TIENE</v>
          </cell>
          <cell r="AA304">
            <v>1</v>
          </cell>
          <cell r="AC304" t="str">
            <v>BUENO</v>
          </cell>
        </row>
        <row r="305">
          <cell r="Y305">
            <v>596</v>
          </cell>
          <cell r="Z305" t="str">
            <v>NO OBSERVADO</v>
          </cell>
          <cell r="AA305">
            <v>1</v>
          </cell>
          <cell r="AB305" t="str">
            <v>SEDIMENTADA</v>
          </cell>
          <cell r="AC305" t="str">
            <v>BUENO</v>
          </cell>
        </row>
        <row r="306">
          <cell r="Y306">
            <v>598</v>
          </cell>
          <cell r="Z306" t="str">
            <v>NO OBSERVADO</v>
          </cell>
          <cell r="AA306">
            <v>3</v>
          </cell>
          <cell r="AB306" t="str">
            <v>SEDIMENTADA</v>
          </cell>
          <cell r="AC306" t="str">
            <v>BUENO</v>
          </cell>
        </row>
        <row r="307">
          <cell r="Y307" t="str">
            <v>600AL</v>
          </cell>
          <cell r="Z307" t="str">
            <v>NO TIENE</v>
          </cell>
          <cell r="AA307">
            <v>4</v>
          </cell>
          <cell r="AC307" t="str">
            <v>BUENO</v>
          </cell>
        </row>
        <row r="308">
          <cell r="Y308">
            <v>601</v>
          </cell>
          <cell r="Z308" t="str">
            <v>NO OBSERVADO</v>
          </cell>
          <cell r="AA308">
            <v>2</v>
          </cell>
          <cell r="AB308" t="str">
            <v>SEDIMENTADA</v>
          </cell>
          <cell r="AC308" t="str">
            <v>BUENO</v>
          </cell>
        </row>
        <row r="309">
          <cell r="Y309">
            <v>602</v>
          </cell>
          <cell r="Z309" t="str">
            <v>NO TIENE</v>
          </cell>
          <cell r="AA309">
            <v>2</v>
          </cell>
          <cell r="AC309" t="str">
            <v>BUENO</v>
          </cell>
        </row>
        <row r="310">
          <cell r="Y310">
            <v>604</v>
          </cell>
          <cell r="Z310" t="str">
            <v>NO OBSERVADO</v>
          </cell>
          <cell r="AA310">
            <v>2</v>
          </cell>
          <cell r="AC310" t="str">
            <v>BUENO</v>
          </cell>
        </row>
        <row r="311">
          <cell r="Y311">
            <v>606</v>
          </cell>
          <cell r="Z311" t="str">
            <v>NO OBSERVADO</v>
          </cell>
          <cell r="AA311">
            <v>0</v>
          </cell>
          <cell r="AC311" t="str">
            <v>NO OBSERVADO</v>
          </cell>
        </row>
        <row r="312">
          <cell r="Y312">
            <v>608</v>
          </cell>
          <cell r="Z312" t="str">
            <v>NO OBSERVADO</v>
          </cell>
          <cell r="AA312">
            <v>2</v>
          </cell>
          <cell r="AC312" t="str">
            <v>BUENO</v>
          </cell>
        </row>
        <row r="313">
          <cell r="Y313">
            <v>612</v>
          </cell>
          <cell r="Z313" t="str">
            <v>NO TIENE</v>
          </cell>
          <cell r="AA313">
            <v>3</v>
          </cell>
          <cell r="AC313" t="str">
            <v>BUENO</v>
          </cell>
        </row>
        <row r="314">
          <cell r="Y314">
            <v>614</v>
          </cell>
          <cell r="Z314" t="str">
            <v>BUENO</v>
          </cell>
          <cell r="AA314">
            <v>2</v>
          </cell>
          <cell r="AC314" t="str">
            <v>BUENO</v>
          </cell>
        </row>
        <row r="315">
          <cell r="Y315">
            <v>616</v>
          </cell>
          <cell r="Z315" t="str">
            <v>BUENO</v>
          </cell>
          <cell r="AA315">
            <v>6</v>
          </cell>
          <cell r="AC315" t="str">
            <v>BUENO</v>
          </cell>
        </row>
        <row r="316">
          <cell r="Y316">
            <v>618</v>
          </cell>
          <cell r="Z316" t="str">
            <v>NO OBSERVADO</v>
          </cell>
          <cell r="AA316">
            <v>0</v>
          </cell>
          <cell r="AC316" t="str">
            <v>NO OBSERVADO</v>
          </cell>
        </row>
        <row r="317">
          <cell r="Y317">
            <v>620</v>
          </cell>
          <cell r="Z317" t="str">
            <v>MALO</v>
          </cell>
          <cell r="AA317">
            <v>0</v>
          </cell>
          <cell r="AC317" t="str">
            <v>BUENO</v>
          </cell>
        </row>
        <row r="318">
          <cell r="Y318">
            <v>622</v>
          </cell>
          <cell r="Z318" t="str">
            <v>BUENO</v>
          </cell>
          <cell r="AA318">
            <v>1</v>
          </cell>
          <cell r="AC318" t="str">
            <v>BUENO</v>
          </cell>
        </row>
        <row r="319">
          <cell r="Y319">
            <v>630</v>
          </cell>
          <cell r="Z319" t="str">
            <v>NO TIENE</v>
          </cell>
          <cell r="AA319">
            <v>6</v>
          </cell>
          <cell r="AC319" t="str">
            <v>BUENO</v>
          </cell>
        </row>
        <row r="320">
          <cell r="Y320">
            <v>634</v>
          </cell>
          <cell r="Z320" t="str">
            <v>BUENO</v>
          </cell>
          <cell r="AA320">
            <v>0</v>
          </cell>
          <cell r="AC320" t="str">
            <v>BUENO</v>
          </cell>
        </row>
        <row r="321">
          <cell r="Y321">
            <v>636</v>
          </cell>
          <cell r="Z321" t="str">
            <v>NO OBSERVADO</v>
          </cell>
          <cell r="AA321">
            <v>1</v>
          </cell>
          <cell r="AB321" t="str">
            <v>SEDIMENTADA</v>
          </cell>
          <cell r="AC321" t="str">
            <v>BUENO</v>
          </cell>
        </row>
        <row r="322">
          <cell r="Y322">
            <v>638</v>
          </cell>
          <cell r="Z322" t="str">
            <v>NO OBSERVADO</v>
          </cell>
          <cell r="AA322">
            <v>2</v>
          </cell>
          <cell r="AC322" t="str">
            <v>BUENO</v>
          </cell>
        </row>
        <row r="323">
          <cell r="Y323">
            <v>640</v>
          </cell>
          <cell r="Z323" t="str">
            <v>BUENO</v>
          </cell>
          <cell r="AA323">
            <v>5</v>
          </cell>
          <cell r="AC323" t="str">
            <v>BUENO</v>
          </cell>
        </row>
        <row r="324">
          <cell r="Y324">
            <v>642</v>
          </cell>
          <cell r="Z324" t="str">
            <v>BUENO</v>
          </cell>
          <cell r="AA324">
            <v>0</v>
          </cell>
          <cell r="AC324" t="str">
            <v>BUENO</v>
          </cell>
        </row>
        <row r="325">
          <cell r="Y325">
            <v>644</v>
          </cell>
          <cell r="Z325" t="str">
            <v>BUENO</v>
          </cell>
          <cell r="AA325">
            <v>0</v>
          </cell>
          <cell r="AC325" t="str">
            <v>BUENO</v>
          </cell>
        </row>
        <row r="326">
          <cell r="Y326">
            <v>646</v>
          </cell>
          <cell r="Z326" t="str">
            <v>BUENO</v>
          </cell>
          <cell r="AA326">
            <v>1</v>
          </cell>
          <cell r="AC326" t="str">
            <v>BUENO</v>
          </cell>
        </row>
        <row r="327">
          <cell r="Y327">
            <v>648</v>
          </cell>
          <cell r="Z327" t="str">
            <v>NO OBSERVADO</v>
          </cell>
          <cell r="AA327">
            <v>0</v>
          </cell>
          <cell r="AC327" t="str">
            <v>NO OBSERVADO</v>
          </cell>
        </row>
        <row r="328">
          <cell r="Y328">
            <v>650</v>
          </cell>
          <cell r="Z328" t="str">
            <v>NO TIENE</v>
          </cell>
          <cell r="AA328">
            <v>0</v>
          </cell>
          <cell r="AB328" t="str">
            <v>SEDIMENTADA</v>
          </cell>
          <cell r="AC328" t="str">
            <v>BUENO</v>
          </cell>
        </row>
        <row r="329">
          <cell r="Y329">
            <v>652</v>
          </cell>
          <cell r="Z329" t="str">
            <v>NO OBSERVADO</v>
          </cell>
          <cell r="AA329">
            <v>0</v>
          </cell>
          <cell r="AB329" t="str">
            <v>TAPADA</v>
          </cell>
          <cell r="AC329" t="str">
            <v>NO TIENE</v>
          </cell>
        </row>
        <row r="330">
          <cell r="Y330">
            <v>654</v>
          </cell>
          <cell r="Z330" t="str">
            <v>MALO</v>
          </cell>
          <cell r="AA330">
            <v>2</v>
          </cell>
          <cell r="AC330" t="str">
            <v>BUENO</v>
          </cell>
        </row>
        <row r="331">
          <cell r="Y331">
            <v>656</v>
          </cell>
          <cell r="Z331" t="str">
            <v>NO OBSERVADO</v>
          </cell>
          <cell r="AA331">
            <v>4</v>
          </cell>
          <cell r="AB331" t="str">
            <v>SEDIMENTADA</v>
          </cell>
          <cell r="AC331" t="str">
            <v>BUENO</v>
          </cell>
        </row>
        <row r="332">
          <cell r="Y332">
            <v>658</v>
          </cell>
          <cell r="Z332" t="str">
            <v>NO OBSERVADO</v>
          </cell>
          <cell r="AA332">
            <v>2</v>
          </cell>
          <cell r="AB332" t="str">
            <v>SEDIMENTADA</v>
          </cell>
          <cell r="AC332" t="str">
            <v>BUENO</v>
          </cell>
        </row>
        <row r="333">
          <cell r="Y333">
            <v>660</v>
          </cell>
          <cell r="Z333" t="str">
            <v>BUENO</v>
          </cell>
          <cell r="AA333">
            <v>2</v>
          </cell>
          <cell r="AB333" t="str">
            <v>SEDIMENTADA</v>
          </cell>
          <cell r="AC333" t="str">
            <v>BUENO</v>
          </cell>
        </row>
        <row r="334">
          <cell r="Y334">
            <v>662</v>
          </cell>
          <cell r="Z334" t="str">
            <v>NO OBSERVADO</v>
          </cell>
          <cell r="AA334">
            <v>2</v>
          </cell>
          <cell r="AB334" t="str">
            <v>SEDIMENTADA</v>
          </cell>
          <cell r="AC334" t="str">
            <v>BUENO</v>
          </cell>
        </row>
        <row r="335">
          <cell r="Y335">
            <v>664</v>
          </cell>
          <cell r="Z335" t="str">
            <v>NO OBSERVADO</v>
          </cell>
          <cell r="AA335">
            <v>1</v>
          </cell>
          <cell r="AB335" t="str">
            <v>SEDIMENTADA</v>
          </cell>
          <cell r="AC335" t="str">
            <v>BUENO</v>
          </cell>
        </row>
        <row r="336">
          <cell r="Y336" t="str">
            <v>666AL</v>
          </cell>
          <cell r="Z336" t="str">
            <v>BUENO</v>
          </cell>
          <cell r="AA336">
            <v>1</v>
          </cell>
          <cell r="AC336" t="str">
            <v>BUENO</v>
          </cell>
        </row>
        <row r="337">
          <cell r="Y337">
            <v>668</v>
          </cell>
          <cell r="Z337" t="str">
            <v>BUENO</v>
          </cell>
          <cell r="AA337">
            <v>1</v>
          </cell>
          <cell r="AC337" t="str">
            <v>BUENO</v>
          </cell>
        </row>
        <row r="338">
          <cell r="Y338">
            <v>669</v>
          </cell>
          <cell r="Z338" t="str">
            <v>NO OBSERVADO</v>
          </cell>
          <cell r="AA338">
            <v>0</v>
          </cell>
          <cell r="AC338" t="str">
            <v>BUENO</v>
          </cell>
        </row>
        <row r="339">
          <cell r="Y339">
            <v>670</v>
          </cell>
          <cell r="Z339" t="str">
            <v>BUENO</v>
          </cell>
          <cell r="AA339">
            <v>2</v>
          </cell>
          <cell r="AC339" t="str">
            <v>BUENO</v>
          </cell>
        </row>
        <row r="340">
          <cell r="Y340">
            <v>672</v>
          </cell>
          <cell r="Z340" t="str">
            <v>BUENO</v>
          </cell>
          <cell r="AA340">
            <v>1</v>
          </cell>
          <cell r="AC340" t="str">
            <v>BUENO</v>
          </cell>
        </row>
        <row r="341">
          <cell r="Y341">
            <v>674</v>
          </cell>
          <cell r="Z341" t="str">
            <v>BUENO</v>
          </cell>
          <cell r="AA341">
            <v>1</v>
          </cell>
          <cell r="AC341" t="str">
            <v>BUENO</v>
          </cell>
        </row>
        <row r="342">
          <cell r="Y342">
            <v>676</v>
          </cell>
          <cell r="Z342" t="str">
            <v>NO OBSERVADO</v>
          </cell>
          <cell r="AA342">
            <v>2</v>
          </cell>
          <cell r="AB342" t="str">
            <v>SEDIMENTADA</v>
          </cell>
          <cell r="AC342" t="str">
            <v>BUENO</v>
          </cell>
        </row>
        <row r="343">
          <cell r="Y343">
            <v>678</v>
          </cell>
          <cell r="Z343" t="str">
            <v>BUENO</v>
          </cell>
          <cell r="AA343">
            <v>2</v>
          </cell>
          <cell r="AC343" t="str">
            <v>BUENO</v>
          </cell>
        </row>
        <row r="344">
          <cell r="Y344">
            <v>680</v>
          </cell>
          <cell r="Z344" t="str">
            <v>NO TIENE</v>
          </cell>
          <cell r="AA344">
            <v>1</v>
          </cell>
          <cell r="AC344" t="str">
            <v>BUENO</v>
          </cell>
        </row>
        <row r="345">
          <cell r="Y345">
            <v>682</v>
          </cell>
          <cell r="Z345" t="str">
            <v>NO OBSERVADO</v>
          </cell>
          <cell r="AA345">
            <v>0</v>
          </cell>
          <cell r="AB345" t="str">
            <v>SEDIMENTADA</v>
          </cell>
          <cell r="AC345" t="str">
            <v>BUENO</v>
          </cell>
        </row>
        <row r="346">
          <cell r="Y346">
            <v>684</v>
          </cell>
          <cell r="Z346" t="str">
            <v>BUENO</v>
          </cell>
          <cell r="AA346">
            <v>2</v>
          </cell>
          <cell r="AB346" t="str">
            <v>SEDIMENTADA</v>
          </cell>
          <cell r="AC346" t="str">
            <v>BUENO</v>
          </cell>
        </row>
        <row r="347">
          <cell r="Y347">
            <v>686</v>
          </cell>
          <cell r="Z347" t="str">
            <v>NO TIENE</v>
          </cell>
          <cell r="AA347">
            <v>0</v>
          </cell>
          <cell r="AB347" t="str">
            <v>SEDIMENTADA</v>
          </cell>
          <cell r="AC347" t="str">
            <v>BUENO</v>
          </cell>
        </row>
        <row r="348">
          <cell r="Y348">
            <v>688</v>
          </cell>
          <cell r="Z348" t="str">
            <v>NO OBSERVADO</v>
          </cell>
          <cell r="AA348">
            <v>4</v>
          </cell>
          <cell r="AC348" t="str">
            <v>BUENO</v>
          </cell>
        </row>
        <row r="349">
          <cell r="Y349">
            <v>690</v>
          </cell>
          <cell r="Z349" t="str">
            <v>BUENO</v>
          </cell>
          <cell r="AA349">
            <v>1</v>
          </cell>
          <cell r="AC349" t="str">
            <v>BUENO</v>
          </cell>
        </row>
        <row r="350">
          <cell r="Y350">
            <v>692</v>
          </cell>
          <cell r="Z350" t="str">
            <v>NO OBSERVADO</v>
          </cell>
          <cell r="AA350">
            <v>1</v>
          </cell>
          <cell r="AB350" t="str">
            <v>SEDIMENTADA</v>
          </cell>
          <cell r="AC350" t="str">
            <v>BUENO</v>
          </cell>
        </row>
        <row r="351">
          <cell r="Y351">
            <v>694</v>
          </cell>
          <cell r="Z351" t="str">
            <v>NO TIENE</v>
          </cell>
          <cell r="AA351">
            <v>1</v>
          </cell>
          <cell r="AB351" t="str">
            <v>SEDIMENTADA</v>
          </cell>
          <cell r="AC351" t="str">
            <v>BUENO</v>
          </cell>
        </row>
        <row r="352">
          <cell r="Y352">
            <v>696</v>
          </cell>
          <cell r="Z352" t="str">
            <v>NO OBSERVADO</v>
          </cell>
          <cell r="AA352">
            <v>3</v>
          </cell>
          <cell r="AB352" t="str">
            <v>SEDIMENTADA</v>
          </cell>
          <cell r="AC352" t="str">
            <v>BUENO</v>
          </cell>
        </row>
        <row r="353">
          <cell r="Y353">
            <v>698</v>
          </cell>
          <cell r="Z353" t="str">
            <v>NO OBSERVADO</v>
          </cell>
          <cell r="AA353">
            <v>2</v>
          </cell>
          <cell r="AB353" t="str">
            <v>SEDIMENTADA</v>
          </cell>
          <cell r="AC353" t="str">
            <v>BUENO</v>
          </cell>
        </row>
        <row r="354">
          <cell r="Y354">
            <v>700</v>
          </cell>
          <cell r="Z354" t="str">
            <v>NO OBSERVADO</v>
          </cell>
          <cell r="AA354">
            <v>0</v>
          </cell>
          <cell r="AC354" t="str">
            <v>NO OBSERVADO</v>
          </cell>
        </row>
        <row r="355">
          <cell r="Y355">
            <v>702</v>
          </cell>
          <cell r="Z355" t="str">
            <v>NO TIENE</v>
          </cell>
          <cell r="AA355">
            <v>2</v>
          </cell>
          <cell r="AC355" t="str">
            <v>BUENO</v>
          </cell>
        </row>
        <row r="356">
          <cell r="Y356">
            <v>704</v>
          </cell>
          <cell r="Z356" t="str">
            <v>BUENO</v>
          </cell>
          <cell r="AA356">
            <v>1</v>
          </cell>
          <cell r="AC356" t="str">
            <v>BUENO</v>
          </cell>
        </row>
        <row r="357">
          <cell r="Y357">
            <v>706</v>
          </cell>
          <cell r="Z357" t="str">
            <v>BUENO</v>
          </cell>
          <cell r="AA357">
            <v>1</v>
          </cell>
          <cell r="AC357" t="str">
            <v>MALO</v>
          </cell>
        </row>
        <row r="358">
          <cell r="Y358">
            <v>708</v>
          </cell>
          <cell r="Z358" t="str">
            <v>BUENO</v>
          </cell>
          <cell r="AA358">
            <v>0</v>
          </cell>
          <cell r="AC358" t="str">
            <v>BUENO</v>
          </cell>
        </row>
        <row r="359">
          <cell r="Y359">
            <v>710</v>
          </cell>
          <cell r="Z359" t="str">
            <v>BUENO</v>
          </cell>
          <cell r="AA359">
            <v>1</v>
          </cell>
          <cell r="AC359" t="str">
            <v>BUENO</v>
          </cell>
        </row>
        <row r="360">
          <cell r="Y360">
            <v>712</v>
          </cell>
          <cell r="Z360" t="str">
            <v>MALO</v>
          </cell>
          <cell r="AA360">
            <v>1</v>
          </cell>
          <cell r="AC360" t="str">
            <v>BUENO</v>
          </cell>
        </row>
        <row r="361">
          <cell r="Y361">
            <v>714</v>
          </cell>
          <cell r="Z361" t="str">
            <v>NO OBSERVADO</v>
          </cell>
          <cell r="AA361">
            <v>0</v>
          </cell>
          <cell r="AC361" t="str">
            <v>NO OBSERVADO</v>
          </cell>
        </row>
        <row r="362">
          <cell r="Y362">
            <v>716</v>
          </cell>
          <cell r="Z362" t="str">
            <v>BUENO</v>
          </cell>
          <cell r="AA362">
            <v>1</v>
          </cell>
          <cell r="AC362" t="str">
            <v>BUENO</v>
          </cell>
        </row>
        <row r="363">
          <cell r="Y363">
            <v>718</v>
          </cell>
          <cell r="Z363" t="str">
            <v>BUENO</v>
          </cell>
          <cell r="AA363">
            <v>1</v>
          </cell>
          <cell r="AC363" t="str">
            <v>MALO</v>
          </cell>
        </row>
        <row r="364">
          <cell r="Y364">
            <v>720</v>
          </cell>
          <cell r="Z364" t="str">
            <v>NO OBSERVADO</v>
          </cell>
          <cell r="AA364">
            <v>2</v>
          </cell>
          <cell r="AB364" t="str">
            <v>SEDIMENTADA</v>
          </cell>
          <cell r="AC364" t="str">
            <v>BUENO</v>
          </cell>
        </row>
        <row r="365">
          <cell r="Y365">
            <v>722</v>
          </cell>
          <cell r="Z365" t="str">
            <v>BUENO</v>
          </cell>
          <cell r="AA365">
            <v>0</v>
          </cell>
          <cell r="AC365" t="str">
            <v>BUENO</v>
          </cell>
        </row>
        <row r="366">
          <cell r="Y366">
            <v>724</v>
          </cell>
          <cell r="Z366" t="str">
            <v>NO OBSERVADO</v>
          </cell>
          <cell r="AA366">
            <v>3</v>
          </cell>
          <cell r="AB366" t="str">
            <v>SEDIMENTADA</v>
          </cell>
          <cell r="AC366" t="str">
            <v>BUENO</v>
          </cell>
        </row>
        <row r="367">
          <cell r="Y367">
            <v>726</v>
          </cell>
          <cell r="Z367" t="str">
            <v>BUENO</v>
          </cell>
          <cell r="AA367">
            <v>1</v>
          </cell>
          <cell r="AC367" t="str">
            <v>BUENO</v>
          </cell>
        </row>
        <row r="368">
          <cell r="Y368">
            <v>728</v>
          </cell>
          <cell r="Z368" t="str">
            <v>BUENO</v>
          </cell>
          <cell r="AA368">
            <v>0</v>
          </cell>
          <cell r="AC368" t="str">
            <v>BUENO</v>
          </cell>
        </row>
        <row r="369">
          <cell r="Y369">
            <v>730</v>
          </cell>
          <cell r="Z369" t="str">
            <v>BUENO</v>
          </cell>
          <cell r="AA369">
            <v>1</v>
          </cell>
          <cell r="AC369" t="str">
            <v>BUENO</v>
          </cell>
        </row>
        <row r="370">
          <cell r="Y370">
            <v>732</v>
          </cell>
          <cell r="Z370" t="str">
            <v>BUENO</v>
          </cell>
          <cell r="AA370">
            <v>0</v>
          </cell>
          <cell r="AC370" t="str">
            <v>BUENO</v>
          </cell>
        </row>
        <row r="371">
          <cell r="Y371">
            <v>734</v>
          </cell>
          <cell r="Z371" t="str">
            <v>MALO</v>
          </cell>
          <cell r="AA371">
            <v>1</v>
          </cell>
          <cell r="AC371" t="str">
            <v>MALO</v>
          </cell>
        </row>
        <row r="372">
          <cell r="Y372">
            <v>736</v>
          </cell>
          <cell r="Z372" t="str">
            <v>NO TIENE</v>
          </cell>
          <cell r="AA372">
            <v>0</v>
          </cell>
          <cell r="AC372" t="str">
            <v>BUENO</v>
          </cell>
        </row>
        <row r="373">
          <cell r="Y373">
            <v>738</v>
          </cell>
          <cell r="Z373" t="str">
            <v>NO OBSERVADO</v>
          </cell>
          <cell r="AA373">
            <v>1</v>
          </cell>
          <cell r="AB373" t="str">
            <v>SEDIMENTADA</v>
          </cell>
          <cell r="AC373" t="str">
            <v>BUENO</v>
          </cell>
        </row>
        <row r="374">
          <cell r="Y374">
            <v>740</v>
          </cell>
          <cell r="Z374" t="str">
            <v>NO OBSERVADO</v>
          </cell>
          <cell r="AA374">
            <v>2</v>
          </cell>
          <cell r="AB374" t="str">
            <v>SEDIMENTADA</v>
          </cell>
          <cell r="AC374" t="str">
            <v>BUENO</v>
          </cell>
        </row>
        <row r="375">
          <cell r="Y375">
            <v>742</v>
          </cell>
          <cell r="Z375" t="str">
            <v>NO OBSERVADO</v>
          </cell>
          <cell r="AA375">
            <v>2</v>
          </cell>
          <cell r="AB375" t="str">
            <v>SEDIMENTADA</v>
          </cell>
          <cell r="AC375" t="str">
            <v>BUENO</v>
          </cell>
        </row>
        <row r="376">
          <cell r="Y376">
            <v>744</v>
          </cell>
          <cell r="Z376" t="str">
            <v>NO OBSERVADO</v>
          </cell>
          <cell r="AA376">
            <v>5</v>
          </cell>
          <cell r="AB376" t="str">
            <v>SEDIMENTADA</v>
          </cell>
          <cell r="AC376" t="str">
            <v>BUENO</v>
          </cell>
        </row>
        <row r="377">
          <cell r="Y377">
            <v>746</v>
          </cell>
          <cell r="Z377" t="str">
            <v>NO OBSERVADO</v>
          </cell>
          <cell r="AA377">
            <v>2</v>
          </cell>
          <cell r="AB377" t="str">
            <v>SEDIMENTADA</v>
          </cell>
          <cell r="AC377" t="str">
            <v>BUENO</v>
          </cell>
        </row>
        <row r="378">
          <cell r="Y378">
            <v>748</v>
          </cell>
          <cell r="Z378" t="str">
            <v>BUENO</v>
          </cell>
          <cell r="AA378">
            <v>1</v>
          </cell>
          <cell r="AC378" t="str">
            <v>BUENO</v>
          </cell>
        </row>
        <row r="379">
          <cell r="Y379">
            <v>750</v>
          </cell>
          <cell r="Z379" t="str">
            <v>NO OBSERVADO</v>
          </cell>
          <cell r="AA379">
            <v>0</v>
          </cell>
          <cell r="AC379" t="str">
            <v>NO OBSERVADO</v>
          </cell>
        </row>
        <row r="380">
          <cell r="Y380">
            <v>751</v>
          </cell>
          <cell r="Z380" t="str">
            <v>NO OBSERVADO</v>
          </cell>
          <cell r="AA380">
            <v>2</v>
          </cell>
          <cell r="AB380" t="str">
            <v>SEDIMENTADA</v>
          </cell>
          <cell r="AC380" t="str">
            <v>BUENO</v>
          </cell>
        </row>
        <row r="381">
          <cell r="Y381" t="str">
            <v>751A</v>
          </cell>
          <cell r="Z381" t="str">
            <v>NO OBSERVADO</v>
          </cell>
          <cell r="AA381">
            <v>0</v>
          </cell>
          <cell r="AB381" t="str">
            <v>SEDIMENTADA</v>
          </cell>
          <cell r="AC381" t="str">
            <v>BUENO</v>
          </cell>
        </row>
        <row r="382">
          <cell r="Y382">
            <v>752</v>
          </cell>
          <cell r="Z382" t="str">
            <v>NO OBSERVADO</v>
          </cell>
          <cell r="AA382">
            <v>1</v>
          </cell>
          <cell r="AB382" t="str">
            <v>SEDIMENTADA</v>
          </cell>
          <cell r="AC382" t="str">
            <v>BUENO</v>
          </cell>
        </row>
        <row r="383">
          <cell r="Y383">
            <v>753</v>
          </cell>
          <cell r="Z383" t="str">
            <v>NO OBSERVADO</v>
          </cell>
          <cell r="AA383">
            <v>3</v>
          </cell>
          <cell r="AC383" t="str">
            <v>BUENO</v>
          </cell>
        </row>
        <row r="384">
          <cell r="Y384">
            <v>754</v>
          </cell>
          <cell r="Z384" t="str">
            <v>NO OBSERVADO</v>
          </cell>
          <cell r="AA384">
            <v>2</v>
          </cell>
          <cell r="AB384" t="str">
            <v>SEDIMENTADA</v>
          </cell>
          <cell r="AC384" t="str">
            <v>BUENO</v>
          </cell>
        </row>
        <row r="385">
          <cell r="Y385" t="str">
            <v>755N</v>
          </cell>
          <cell r="Z385" t="str">
            <v>BUENO</v>
          </cell>
          <cell r="AA385">
            <v>3</v>
          </cell>
          <cell r="AC385" t="str">
            <v>BUENO</v>
          </cell>
        </row>
        <row r="386">
          <cell r="Y386">
            <v>756</v>
          </cell>
          <cell r="Z386" t="str">
            <v>MALO</v>
          </cell>
          <cell r="AA386">
            <v>2</v>
          </cell>
          <cell r="AC386" t="str">
            <v>BUENO</v>
          </cell>
        </row>
        <row r="387">
          <cell r="Y387">
            <v>757</v>
          </cell>
          <cell r="Z387" t="str">
            <v>NO TIENE</v>
          </cell>
          <cell r="AA387">
            <v>0</v>
          </cell>
          <cell r="AC387" t="str">
            <v>BUENO</v>
          </cell>
        </row>
        <row r="388">
          <cell r="Y388" t="str">
            <v>757A</v>
          </cell>
          <cell r="Z388" t="str">
            <v>BUENO</v>
          </cell>
          <cell r="AA388">
            <v>3</v>
          </cell>
          <cell r="AC388" t="str">
            <v>BUENO</v>
          </cell>
        </row>
        <row r="389">
          <cell r="Y389">
            <v>758</v>
          </cell>
          <cell r="Z389" t="str">
            <v>NO OBSERVADO</v>
          </cell>
          <cell r="AA389">
            <v>1</v>
          </cell>
          <cell r="AB389" t="str">
            <v>SEDIMENTADA</v>
          </cell>
          <cell r="AC389" t="str">
            <v>BUENO</v>
          </cell>
        </row>
        <row r="390">
          <cell r="Y390">
            <v>759</v>
          </cell>
          <cell r="Z390" t="str">
            <v>NO TIENE</v>
          </cell>
          <cell r="AA390">
            <v>1</v>
          </cell>
          <cell r="AC390" t="str">
            <v>BUENO</v>
          </cell>
        </row>
        <row r="391">
          <cell r="Y391">
            <v>760</v>
          </cell>
          <cell r="Z391" t="str">
            <v>NO OBSERVADO</v>
          </cell>
          <cell r="AA391">
            <v>1</v>
          </cell>
          <cell r="AB391" t="str">
            <v>SEDIMENTADA</v>
          </cell>
          <cell r="AC391" t="str">
            <v>BUENO</v>
          </cell>
        </row>
        <row r="392">
          <cell r="Y392">
            <v>761</v>
          </cell>
          <cell r="Z392" t="str">
            <v>NO TIENE</v>
          </cell>
          <cell r="AA392">
            <v>3</v>
          </cell>
          <cell r="AC392" t="str">
            <v>BUENO</v>
          </cell>
        </row>
        <row r="393">
          <cell r="Y393">
            <v>762</v>
          </cell>
          <cell r="Z393" t="str">
            <v>NO OBSERVADO</v>
          </cell>
          <cell r="AA393">
            <v>1</v>
          </cell>
          <cell r="AC393" t="str">
            <v>BUENO</v>
          </cell>
        </row>
        <row r="394">
          <cell r="Y394">
            <v>764</v>
          </cell>
          <cell r="Z394" t="str">
            <v>BUENO</v>
          </cell>
          <cell r="AA394">
            <v>1</v>
          </cell>
          <cell r="AC394" t="str">
            <v>BUENO</v>
          </cell>
        </row>
        <row r="395">
          <cell r="Y395">
            <v>766</v>
          </cell>
          <cell r="Z395" t="str">
            <v>NO OBSERVADO</v>
          </cell>
          <cell r="AA395">
            <v>3</v>
          </cell>
          <cell r="AB395" t="str">
            <v>SEDIMENTADA</v>
          </cell>
          <cell r="AC395" t="str">
            <v>BUENO</v>
          </cell>
        </row>
        <row r="396">
          <cell r="Y396">
            <v>768</v>
          </cell>
          <cell r="Z396" t="str">
            <v>NO OBSERVADO</v>
          </cell>
          <cell r="AA396">
            <v>1</v>
          </cell>
          <cell r="AB396" t="str">
            <v>SEDIMENTADA</v>
          </cell>
          <cell r="AC396" t="str">
            <v>BUENO</v>
          </cell>
        </row>
        <row r="397">
          <cell r="Y397">
            <v>769</v>
          </cell>
          <cell r="Z397" t="str">
            <v>BUENO</v>
          </cell>
          <cell r="AA397">
            <v>2</v>
          </cell>
          <cell r="AC397" t="str">
            <v>BUENO</v>
          </cell>
        </row>
        <row r="398">
          <cell r="Y398">
            <v>770</v>
          </cell>
          <cell r="Z398" t="str">
            <v>BUENO</v>
          </cell>
          <cell r="AA398">
            <v>0</v>
          </cell>
          <cell r="AC398" t="str">
            <v>BUENO</v>
          </cell>
        </row>
        <row r="399">
          <cell r="Y399">
            <v>772</v>
          </cell>
          <cell r="Z399" t="str">
            <v>BUENO</v>
          </cell>
          <cell r="AA399">
            <v>0</v>
          </cell>
          <cell r="AC399" t="str">
            <v>BUENO</v>
          </cell>
        </row>
        <row r="400">
          <cell r="Y400">
            <v>774</v>
          </cell>
          <cell r="Z400" t="str">
            <v>NO OBSERVADO</v>
          </cell>
          <cell r="AA400">
            <v>2</v>
          </cell>
          <cell r="AB400" t="str">
            <v>SEDIMENTADA</v>
          </cell>
          <cell r="AC400" t="str">
            <v>BUENO</v>
          </cell>
        </row>
        <row r="401">
          <cell r="Y401">
            <v>776</v>
          </cell>
          <cell r="Z401" t="str">
            <v>NO TIENE</v>
          </cell>
          <cell r="AA401">
            <v>3</v>
          </cell>
          <cell r="AC401" t="str">
            <v>BUENO</v>
          </cell>
        </row>
        <row r="402">
          <cell r="Y402">
            <v>778</v>
          </cell>
          <cell r="Z402" t="str">
            <v>BUENO</v>
          </cell>
          <cell r="AA402">
            <v>3</v>
          </cell>
          <cell r="AC402" t="str">
            <v>BUENO</v>
          </cell>
        </row>
        <row r="403">
          <cell r="Y403">
            <v>780</v>
          </cell>
          <cell r="Z403" t="str">
            <v>MALO</v>
          </cell>
          <cell r="AA403">
            <v>3</v>
          </cell>
          <cell r="AC403" t="str">
            <v>BUENO</v>
          </cell>
        </row>
        <row r="404">
          <cell r="Y404">
            <v>782</v>
          </cell>
          <cell r="Z404" t="str">
            <v>BUENO</v>
          </cell>
          <cell r="AA404">
            <v>3</v>
          </cell>
          <cell r="AC404" t="str">
            <v>BUENO</v>
          </cell>
        </row>
        <row r="405">
          <cell r="Y405">
            <v>784</v>
          </cell>
          <cell r="Z405" t="str">
            <v>NO TIENE</v>
          </cell>
          <cell r="AA405">
            <v>1</v>
          </cell>
          <cell r="AC405" t="str">
            <v>BUENO</v>
          </cell>
        </row>
        <row r="406">
          <cell r="Y406">
            <v>786</v>
          </cell>
          <cell r="Z406" t="str">
            <v>BUENO</v>
          </cell>
          <cell r="AA406">
            <v>0</v>
          </cell>
          <cell r="AC406" t="str">
            <v>BUENO</v>
          </cell>
        </row>
        <row r="407">
          <cell r="Y407">
            <v>788</v>
          </cell>
          <cell r="Z407" t="str">
            <v>NO TIENE</v>
          </cell>
          <cell r="AA407">
            <v>0</v>
          </cell>
          <cell r="AC407" t="str">
            <v>BUENO</v>
          </cell>
        </row>
        <row r="408">
          <cell r="Y408">
            <v>790</v>
          </cell>
          <cell r="Z408" t="str">
            <v>NO OBSERVADO</v>
          </cell>
          <cell r="AA408">
            <v>1</v>
          </cell>
          <cell r="AB408" t="str">
            <v>SEDIMENTADA</v>
          </cell>
          <cell r="AC408" t="str">
            <v>BUENO</v>
          </cell>
        </row>
        <row r="409">
          <cell r="Y409" t="str">
            <v>792AL</v>
          </cell>
          <cell r="Z409" t="str">
            <v>BUENO</v>
          </cell>
          <cell r="AA409">
            <v>2</v>
          </cell>
          <cell r="AC409" t="str">
            <v>BUENO</v>
          </cell>
        </row>
        <row r="410">
          <cell r="Y410">
            <v>794</v>
          </cell>
          <cell r="Z410" t="str">
            <v>BUENO</v>
          </cell>
          <cell r="AA410">
            <v>1</v>
          </cell>
          <cell r="AC410" t="str">
            <v>BUENO</v>
          </cell>
        </row>
        <row r="411">
          <cell r="Y411">
            <v>796</v>
          </cell>
          <cell r="Z411" t="str">
            <v>NO OBSERVADO</v>
          </cell>
          <cell r="AA411">
            <v>0</v>
          </cell>
          <cell r="AC411" t="str">
            <v>BUENO</v>
          </cell>
        </row>
        <row r="412">
          <cell r="Y412">
            <v>798</v>
          </cell>
          <cell r="Z412" t="str">
            <v>NO OBSERVADO</v>
          </cell>
          <cell r="AA412">
            <v>4</v>
          </cell>
          <cell r="AB412" t="str">
            <v>SEDIMENTADA</v>
          </cell>
          <cell r="AC412" t="str">
            <v>BUENO</v>
          </cell>
        </row>
        <row r="413">
          <cell r="Y413">
            <v>800</v>
          </cell>
          <cell r="Z413" t="str">
            <v>NO OBSERVADO</v>
          </cell>
          <cell r="AA413">
            <v>4</v>
          </cell>
          <cell r="AB413" t="str">
            <v>SEDIMENTADA</v>
          </cell>
          <cell r="AC413" t="str">
            <v>BUENO</v>
          </cell>
        </row>
        <row r="414">
          <cell r="Y414">
            <v>802</v>
          </cell>
          <cell r="Z414" t="str">
            <v>NO OBSERVADO</v>
          </cell>
          <cell r="AA414">
            <v>0</v>
          </cell>
          <cell r="AB414" t="str">
            <v>SEDIMENTADA</v>
          </cell>
          <cell r="AC414" t="str">
            <v>BUENO</v>
          </cell>
        </row>
        <row r="415">
          <cell r="Y415">
            <v>804</v>
          </cell>
          <cell r="Z415" t="str">
            <v>NO OBSERVADO</v>
          </cell>
          <cell r="AA415">
            <v>1</v>
          </cell>
          <cell r="AB415" t="str">
            <v>SEDIMENTADA</v>
          </cell>
          <cell r="AC415" t="str">
            <v>BUENO</v>
          </cell>
        </row>
        <row r="416">
          <cell r="Y416">
            <v>806</v>
          </cell>
          <cell r="Z416" t="str">
            <v>BUENO</v>
          </cell>
          <cell r="AA416">
            <v>0</v>
          </cell>
          <cell r="AC416" t="str">
            <v>MALO</v>
          </cell>
        </row>
        <row r="417">
          <cell r="Y417">
            <v>808</v>
          </cell>
          <cell r="Z417" t="str">
            <v>NO TIENE</v>
          </cell>
          <cell r="AA417">
            <v>0</v>
          </cell>
          <cell r="AC417" t="str">
            <v>BUENO</v>
          </cell>
        </row>
        <row r="418">
          <cell r="Y418">
            <v>810</v>
          </cell>
          <cell r="Z418" t="str">
            <v>MALO</v>
          </cell>
          <cell r="AA418">
            <v>1</v>
          </cell>
          <cell r="AC418" t="str">
            <v>BUENO</v>
          </cell>
        </row>
        <row r="419">
          <cell r="Y419">
            <v>812</v>
          </cell>
          <cell r="Z419" t="str">
            <v>NO OBSERVADO</v>
          </cell>
          <cell r="AA419">
            <v>0</v>
          </cell>
          <cell r="AC419" t="str">
            <v>BUENO</v>
          </cell>
        </row>
        <row r="420">
          <cell r="Y420">
            <v>814</v>
          </cell>
          <cell r="Z420" t="str">
            <v>BUENO</v>
          </cell>
          <cell r="AA420">
            <v>1</v>
          </cell>
          <cell r="AC420" t="str">
            <v>BUENO</v>
          </cell>
        </row>
        <row r="421">
          <cell r="Y421">
            <v>815</v>
          </cell>
          <cell r="Z421" t="str">
            <v>NO TIENE</v>
          </cell>
          <cell r="AA421">
            <v>2</v>
          </cell>
          <cell r="AB421" t="str">
            <v>SEDIMENTADA</v>
          </cell>
          <cell r="AC421" t="str">
            <v>BUENO</v>
          </cell>
        </row>
        <row r="422">
          <cell r="Y422">
            <v>816</v>
          </cell>
          <cell r="Z422" t="str">
            <v>BUENO</v>
          </cell>
          <cell r="AA422">
            <v>0</v>
          </cell>
          <cell r="AC422" t="str">
            <v>BUENO</v>
          </cell>
        </row>
        <row r="423">
          <cell r="Y423">
            <v>817</v>
          </cell>
          <cell r="Z423" t="str">
            <v>BUENO</v>
          </cell>
          <cell r="AA423">
            <v>2</v>
          </cell>
          <cell r="AB423" t="str">
            <v>SEDIMENTADA</v>
          </cell>
          <cell r="AC423" t="str">
            <v>BUENO</v>
          </cell>
        </row>
        <row r="424">
          <cell r="Y424">
            <v>818</v>
          </cell>
          <cell r="Z424" t="str">
            <v>NO TIENE</v>
          </cell>
          <cell r="AA424">
            <v>1</v>
          </cell>
          <cell r="AB424" t="str">
            <v>SEDIMENTADA</v>
          </cell>
          <cell r="AC424" t="str">
            <v>BUENO</v>
          </cell>
        </row>
        <row r="425">
          <cell r="Y425">
            <v>819</v>
          </cell>
          <cell r="Z425" t="str">
            <v>NO OBSERVADO</v>
          </cell>
          <cell r="AA425">
            <v>0</v>
          </cell>
          <cell r="AB425" t="str">
            <v>SEDIMENTADA</v>
          </cell>
          <cell r="AC425" t="str">
            <v>NO TIENE</v>
          </cell>
        </row>
        <row r="426">
          <cell r="Y426">
            <v>820</v>
          </cell>
          <cell r="Z426" t="str">
            <v>NO OBSERVADO</v>
          </cell>
          <cell r="AA426">
            <v>0</v>
          </cell>
          <cell r="AB426" t="str">
            <v>SEDIMENTADA</v>
          </cell>
          <cell r="AC426" t="str">
            <v>BUENO</v>
          </cell>
        </row>
        <row r="427">
          <cell r="Y427">
            <v>822</v>
          </cell>
          <cell r="Z427" t="str">
            <v>NO TIENE</v>
          </cell>
          <cell r="AA427">
            <v>2</v>
          </cell>
          <cell r="AB427" t="str">
            <v>SEDIMENTADA</v>
          </cell>
          <cell r="AC427" t="str">
            <v>BUENO</v>
          </cell>
        </row>
        <row r="428">
          <cell r="Y428">
            <v>824</v>
          </cell>
          <cell r="Z428" t="str">
            <v>NO OBSERVADO</v>
          </cell>
          <cell r="AA428">
            <v>1</v>
          </cell>
          <cell r="AB428" t="str">
            <v>SEDIMENTADA</v>
          </cell>
          <cell r="AC428" t="str">
            <v>BUENO</v>
          </cell>
        </row>
        <row r="429">
          <cell r="Y429">
            <v>826</v>
          </cell>
          <cell r="Z429" t="str">
            <v>BUENO</v>
          </cell>
          <cell r="AA429">
            <v>0</v>
          </cell>
          <cell r="AB429" t="str">
            <v>SEDIMENTADA</v>
          </cell>
          <cell r="AC429" t="str">
            <v>BUENO</v>
          </cell>
        </row>
        <row r="430">
          <cell r="Y430">
            <v>828</v>
          </cell>
          <cell r="Z430" t="str">
            <v>BUENO</v>
          </cell>
          <cell r="AA430">
            <v>0</v>
          </cell>
          <cell r="AB430" t="str">
            <v>SEDIMENTADA</v>
          </cell>
          <cell r="AC430" t="str">
            <v>BUENO</v>
          </cell>
        </row>
        <row r="431">
          <cell r="Y431">
            <v>830</v>
          </cell>
          <cell r="Z431" t="str">
            <v>NO OBSERVADO</v>
          </cell>
          <cell r="AA431">
            <v>2</v>
          </cell>
          <cell r="AB431" t="str">
            <v>SEDIMENTADA</v>
          </cell>
          <cell r="AC431" t="str">
            <v>BUENO</v>
          </cell>
        </row>
        <row r="432">
          <cell r="Y432">
            <v>832</v>
          </cell>
          <cell r="Z432" t="str">
            <v>BUENO</v>
          </cell>
          <cell r="AA432">
            <v>0</v>
          </cell>
          <cell r="AC432" t="str">
            <v>BUENO</v>
          </cell>
        </row>
        <row r="433">
          <cell r="Y433">
            <v>834</v>
          </cell>
          <cell r="Z433" t="str">
            <v>BUENO</v>
          </cell>
          <cell r="AA433">
            <v>0</v>
          </cell>
          <cell r="AC433" t="str">
            <v>BUENO</v>
          </cell>
        </row>
        <row r="434">
          <cell r="Y434">
            <v>836</v>
          </cell>
          <cell r="Z434" t="str">
            <v>NO TIENE</v>
          </cell>
          <cell r="AA434">
            <v>2</v>
          </cell>
          <cell r="AC434" t="str">
            <v>BUENO</v>
          </cell>
        </row>
        <row r="435">
          <cell r="Y435">
            <v>838</v>
          </cell>
          <cell r="Z435" t="str">
            <v>NO OBSERVADO</v>
          </cell>
          <cell r="AA435">
            <v>2</v>
          </cell>
          <cell r="AB435" t="str">
            <v>SEDIMENTADA</v>
          </cell>
          <cell r="AC435" t="str">
            <v>BUENO</v>
          </cell>
        </row>
        <row r="436">
          <cell r="Y436">
            <v>840</v>
          </cell>
          <cell r="Z436" t="str">
            <v>BUENO</v>
          </cell>
          <cell r="AA436">
            <v>1</v>
          </cell>
          <cell r="AC436" t="str">
            <v>BUENO</v>
          </cell>
        </row>
        <row r="437">
          <cell r="Y437">
            <v>842</v>
          </cell>
          <cell r="Z437" t="str">
            <v>BUENO</v>
          </cell>
          <cell r="AA437">
            <v>0</v>
          </cell>
          <cell r="AB437" t="str">
            <v>SEDIMENTADA</v>
          </cell>
          <cell r="AC437" t="str">
            <v>BUENO</v>
          </cell>
        </row>
        <row r="438">
          <cell r="Y438">
            <v>844</v>
          </cell>
          <cell r="Z438" t="str">
            <v>BUENO</v>
          </cell>
          <cell r="AA438">
            <v>2</v>
          </cell>
          <cell r="AC438" t="str">
            <v>BUENO</v>
          </cell>
        </row>
        <row r="439">
          <cell r="Y439">
            <v>846</v>
          </cell>
          <cell r="Z439" t="str">
            <v>NO OBSERVADO</v>
          </cell>
          <cell r="AA439">
            <v>0</v>
          </cell>
          <cell r="AB439" t="str">
            <v>SEDIMENTADA</v>
          </cell>
          <cell r="AC439" t="str">
            <v>BUENO</v>
          </cell>
        </row>
        <row r="440">
          <cell r="Y440">
            <v>848</v>
          </cell>
          <cell r="Z440" t="str">
            <v>BUENO</v>
          </cell>
          <cell r="AA440">
            <v>1</v>
          </cell>
          <cell r="AC440" t="str">
            <v>MALO</v>
          </cell>
        </row>
        <row r="441">
          <cell r="Y441">
            <v>850</v>
          </cell>
          <cell r="Z441" t="str">
            <v>NO OBSERVADO</v>
          </cell>
          <cell r="AA441">
            <v>0</v>
          </cell>
          <cell r="AC441" t="str">
            <v>NO OBSERVADO</v>
          </cell>
        </row>
        <row r="442">
          <cell r="Y442">
            <v>852</v>
          </cell>
          <cell r="Z442" t="str">
            <v>NO OBSERVADO</v>
          </cell>
          <cell r="AA442">
            <v>1</v>
          </cell>
          <cell r="AB442" t="str">
            <v>SEDIMENTADA</v>
          </cell>
          <cell r="AC442" t="str">
            <v>BUENO</v>
          </cell>
        </row>
        <row r="443">
          <cell r="Y443">
            <v>854</v>
          </cell>
          <cell r="Z443" t="str">
            <v>BUENO</v>
          </cell>
          <cell r="AA443">
            <v>1</v>
          </cell>
          <cell r="AB443" t="str">
            <v>SEDIMENTADA</v>
          </cell>
          <cell r="AC443" t="str">
            <v>BUENO</v>
          </cell>
        </row>
        <row r="444">
          <cell r="Y444">
            <v>856</v>
          </cell>
          <cell r="Z444" t="str">
            <v>NO OBSERVADO</v>
          </cell>
          <cell r="AA444">
            <v>0</v>
          </cell>
          <cell r="AB444" t="str">
            <v>SEDIMENTADA</v>
          </cell>
          <cell r="AC444" t="str">
            <v>BUENO</v>
          </cell>
        </row>
        <row r="445">
          <cell r="Y445">
            <v>860</v>
          </cell>
          <cell r="Z445" t="str">
            <v>MALO</v>
          </cell>
          <cell r="AA445">
            <v>0</v>
          </cell>
          <cell r="AB445" t="str">
            <v>SEDIMENTADA</v>
          </cell>
          <cell r="AC445" t="str">
            <v>BUENO</v>
          </cell>
        </row>
        <row r="446">
          <cell r="Y446">
            <v>862</v>
          </cell>
          <cell r="Z446" t="str">
            <v>BUENO</v>
          </cell>
          <cell r="AA446">
            <v>1</v>
          </cell>
          <cell r="AC446" t="str">
            <v>BUENO</v>
          </cell>
        </row>
        <row r="447">
          <cell r="Y447">
            <v>864</v>
          </cell>
          <cell r="Z447" t="str">
            <v>NO TIENE</v>
          </cell>
          <cell r="AA447">
            <v>2</v>
          </cell>
          <cell r="AC447" t="str">
            <v>BUENO</v>
          </cell>
        </row>
        <row r="448">
          <cell r="Y448">
            <v>866</v>
          </cell>
          <cell r="Z448" t="str">
            <v>BUENO</v>
          </cell>
          <cell r="AA448">
            <v>0</v>
          </cell>
          <cell r="AC448" t="str">
            <v>BUENO</v>
          </cell>
        </row>
        <row r="449">
          <cell r="Y449">
            <v>868</v>
          </cell>
          <cell r="Z449" t="str">
            <v>BUENO</v>
          </cell>
          <cell r="AA449">
            <v>0</v>
          </cell>
          <cell r="AC449" t="str">
            <v>BUENO</v>
          </cell>
        </row>
        <row r="450">
          <cell r="Y450">
            <v>870</v>
          </cell>
          <cell r="Z450" t="str">
            <v>NO OBSERVADO</v>
          </cell>
          <cell r="AA450">
            <v>1</v>
          </cell>
          <cell r="AB450" t="str">
            <v>SEDIMENTADA</v>
          </cell>
          <cell r="AC450" t="str">
            <v>BUENO</v>
          </cell>
        </row>
        <row r="451">
          <cell r="Y451">
            <v>872</v>
          </cell>
          <cell r="Z451" t="str">
            <v>NO OBSERVADO</v>
          </cell>
          <cell r="AA451">
            <v>3</v>
          </cell>
          <cell r="AB451" t="str">
            <v>SEDIMENTADA</v>
          </cell>
          <cell r="AC451" t="str">
            <v>BUENO</v>
          </cell>
        </row>
        <row r="452">
          <cell r="Y452">
            <v>874</v>
          </cell>
          <cell r="Z452" t="str">
            <v>NO OBSERVADO</v>
          </cell>
          <cell r="AA452">
            <v>1</v>
          </cell>
          <cell r="AB452" t="str">
            <v>SEDIMENTADA</v>
          </cell>
          <cell r="AC452" t="str">
            <v>BUENO</v>
          </cell>
        </row>
        <row r="453">
          <cell r="Y453">
            <v>876</v>
          </cell>
          <cell r="Z453" t="str">
            <v>BUENO</v>
          </cell>
          <cell r="AA453">
            <v>0</v>
          </cell>
          <cell r="AB453" t="str">
            <v>SEDIMENTADA</v>
          </cell>
          <cell r="AC453" t="str">
            <v>BUENO</v>
          </cell>
        </row>
        <row r="454">
          <cell r="Y454">
            <v>878</v>
          </cell>
          <cell r="Z454" t="str">
            <v>BUENO</v>
          </cell>
          <cell r="AA454">
            <v>0</v>
          </cell>
          <cell r="AC454" t="str">
            <v>BUENO</v>
          </cell>
        </row>
        <row r="455">
          <cell r="Y455">
            <v>879</v>
          </cell>
          <cell r="Z455" t="str">
            <v>NO TIENE</v>
          </cell>
          <cell r="AA455">
            <v>2</v>
          </cell>
          <cell r="AC455" t="str">
            <v>BUENO</v>
          </cell>
        </row>
        <row r="456">
          <cell r="Y456">
            <v>880</v>
          </cell>
          <cell r="Z456" t="str">
            <v>NO OBSERVADO</v>
          </cell>
          <cell r="AA456">
            <v>0</v>
          </cell>
          <cell r="AB456" t="str">
            <v>SEDIMENTADA</v>
          </cell>
          <cell r="AC456" t="str">
            <v>BUENO</v>
          </cell>
        </row>
        <row r="457">
          <cell r="Y457">
            <v>882</v>
          </cell>
          <cell r="Z457" t="str">
            <v>NO OBSERVADO</v>
          </cell>
          <cell r="AA457">
            <v>3</v>
          </cell>
          <cell r="AB457" t="str">
            <v>SEDIMENTADA</v>
          </cell>
          <cell r="AC457" t="str">
            <v>BUENO</v>
          </cell>
        </row>
        <row r="458">
          <cell r="Y458">
            <v>884</v>
          </cell>
          <cell r="Z458" t="str">
            <v>NO TIENE</v>
          </cell>
          <cell r="AA458">
            <v>1</v>
          </cell>
          <cell r="AC458" t="str">
            <v>BUENO</v>
          </cell>
        </row>
        <row r="459">
          <cell r="Y459">
            <v>886</v>
          </cell>
          <cell r="Z459" t="str">
            <v>MALO</v>
          </cell>
          <cell r="AA459">
            <v>2</v>
          </cell>
          <cell r="AC459" t="str">
            <v>BUENO</v>
          </cell>
        </row>
        <row r="460">
          <cell r="Y460">
            <v>888</v>
          </cell>
          <cell r="Z460" t="str">
            <v>BUENO</v>
          </cell>
          <cell r="AA460">
            <v>1</v>
          </cell>
          <cell r="AC460" t="str">
            <v>BUENO</v>
          </cell>
        </row>
        <row r="461">
          <cell r="Y461">
            <v>890</v>
          </cell>
          <cell r="Z461" t="str">
            <v>BUENO</v>
          </cell>
          <cell r="AA461">
            <v>3</v>
          </cell>
          <cell r="AC461" t="str">
            <v>BUENO</v>
          </cell>
        </row>
        <row r="462">
          <cell r="Y462">
            <v>892</v>
          </cell>
          <cell r="Z462" t="str">
            <v>BUENO</v>
          </cell>
          <cell r="AA462">
            <v>1</v>
          </cell>
          <cell r="AB462" t="str">
            <v>SEDIMENTADA</v>
          </cell>
          <cell r="AC462" t="str">
            <v>BUENO</v>
          </cell>
        </row>
        <row r="463">
          <cell r="Y463">
            <v>894</v>
          </cell>
          <cell r="Z463" t="str">
            <v>BUENO</v>
          </cell>
          <cell r="AA463">
            <v>2</v>
          </cell>
          <cell r="AC463" t="str">
            <v>BUENO</v>
          </cell>
        </row>
        <row r="464">
          <cell r="Y464">
            <v>896</v>
          </cell>
          <cell r="Z464" t="str">
            <v>BUENO</v>
          </cell>
          <cell r="AA464">
            <v>1</v>
          </cell>
          <cell r="AC464" t="str">
            <v>BUENO</v>
          </cell>
        </row>
        <row r="465">
          <cell r="Y465">
            <v>898</v>
          </cell>
          <cell r="Z465" t="str">
            <v>MALO</v>
          </cell>
          <cell r="AA465">
            <v>1</v>
          </cell>
          <cell r="AC465" t="str">
            <v>BUENO</v>
          </cell>
        </row>
        <row r="466">
          <cell r="Y466">
            <v>900</v>
          </cell>
          <cell r="Z466" t="str">
            <v>BUENO</v>
          </cell>
          <cell r="AA466">
            <v>1</v>
          </cell>
          <cell r="AB466" t="str">
            <v>SEDIMENTADA</v>
          </cell>
          <cell r="AC466" t="str">
            <v>BUENO</v>
          </cell>
        </row>
        <row r="467">
          <cell r="Y467">
            <v>902</v>
          </cell>
          <cell r="Z467" t="str">
            <v>NO OBSERVADO</v>
          </cell>
          <cell r="AA467">
            <v>1</v>
          </cell>
          <cell r="AB467" t="str">
            <v>SEDIMENTADA</v>
          </cell>
          <cell r="AC467" t="str">
            <v>BUENO</v>
          </cell>
        </row>
        <row r="468">
          <cell r="Y468">
            <v>904</v>
          </cell>
          <cell r="Z468" t="str">
            <v>NO OBSERVADO</v>
          </cell>
          <cell r="AA468">
            <v>2</v>
          </cell>
          <cell r="AB468" t="str">
            <v>SEDIMENTADA</v>
          </cell>
          <cell r="AC468" t="str">
            <v>BUENO</v>
          </cell>
        </row>
        <row r="469">
          <cell r="Y469">
            <v>906</v>
          </cell>
          <cell r="Z469" t="str">
            <v>NO OBSERVADO</v>
          </cell>
          <cell r="AA469">
            <v>3</v>
          </cell>
          <cell r="AB469" t="str">
            <v>SEDIMENTADA</v>
          </cell>
          <cell r="AC469" t="str">
            <v>BUENO</v>
          </cell>
        </row>
        <row r="470">
          <cell r="Y470">
            <v>908</v>
          </cell>
          <cell r="Z470" t="str">
            <v>NO OBSERVADO</v>
          </cell>
          <cell r="AA470">
            <v>0</v>
          </cell>
          <cell r="AB470" t="str">
            <v>SEDIMENTADA</v>
          </cell>
          <cell r="AC470" t="str">
            <v>BUENO</v>
          </cell>
        </row>
        <row r="471">
          <cell r="Y471">
            <v>910</v>
          </cell>
          <cell r="Z471" t="str">
            <v>BUENO</v>
          </cell>
          <cell r="AA471">
            <v>1</v>
          </cell>
          <cell r="AC471" t="str">
            <v>BUENO</v>
          </cell>
        </row>
        <row r="472">
          <cell r="Y472">
            <v>912</v>
          </cell>
          <cell r="Z472" t="str">
            <v>BUENO</v>
          </cell>
          <cell r="AA472">
            <v>2</v>
          </cell>
          <cell r="AC472" t="str">
            <v>BUENO</v>
          </cell>
        </row>
        <row r="473">
          <cell r="Y473">
            <v>914</v>
          </cell>
          <cell r="Z473" t="str">
            <v>BUENO</v>
          </cell>
          <cell r="AA473">
            <v>1</v>
          </cell>
          <cell r="AC473" t="str">
            <v>BUENO</v>
          </cell>
        </row>
        <row r="474">
          <cell r="Y474">
            <v>916</v>
          </cell>
          <cell r="Z474" t="str">
            <v>NO OBSERVADO</v>
          </cell>
          <cell r="AA474">
            <v>1</v>
          </cell>
          <cell r="AB474" t="str">
            <v>SEDIMENTADA</v>
          </cell>
          <cell r="AC474" t="str">
            <v>BUENO</v>
          </cell>
        </row>
        <row r="475">
          <cell r="Y475">
            <v>918</v>
          </cell>
          <cell r="Z475" t="str">
            <v>BUENO</v>
          </cell>
          <cell r="AA475">
            <v>2</v>
          </cell>
          <cell r="AC475" t="str">
            <v>MALO</v>
          </cell>
        </row>
        <row r="476">
          <cell r="Y476">
            <v>920</v>
          </cell>
          <cell r="Z476" t="str">
            <v>MALO</v>
          </cell>
          <cell r="AA476">
            <v>0</v>
          </cell>
          <cell r="AC476" t="str">
            <v>BUENO</v>
          </cell>
        </row>
        <row r="477">
          <cell r="Y477">
            <v>922</v>
          </cell>
          <cell r="Z477" t="str">
            <v>NO OBSERVADO</v>
          </cell>
          <cell r="AA477">
            <v>0</v>
          </cell>
          <cell r="AC477" t="str">
            <v>BUENO</v>
          </cell>
        </row>
        <row r="478">
          <cell r="Y478">
            <v>924</v>
          </cell>
          <cell r="Z478" t="str">
            <v>BUENO</v>
          </cell>
          <cell r="AA478">
            <v>2</v>
          </cell>
          <cell r="AB478" t="str">
            <v>SEDIMENTADA</v>
          </cell>
          <cell r="AC478" t="str">
            <v>BUENO</v>
          </cell>
        </row>
        <row r="479">
          <cell r="Y479">
            <v>926</v>
          </cell>
          <cell r="Z479" t="str">
            <v>NO OBSERVADO</v>
          </cell>
          <cell r="AA479">
            <v>1</v>
          </cell>
          <cell r="AB479" t="str">
            <v>SEDIMENTADA</v>
          </cell>
          <cell r="AC479" t="str">
            <v>BUENO</v>
          </cell>
        </row>
        <row r="480">
          <cell r="Y480">
            <v>928</v>
          </cell>
          <cell r="Z480" t="str">
            <v>NO OBSERVADO</v>
          </cell>
          <cell r="AA480">
            <v>1</v>
          </cell>
          <cell r="AB480" t="str">
            <v>SEDIMENTADA</v>
          </cell>
          <cell r="AC480" t="str">
            <v>BUENO</v>
          </cell>
        </row>
        <row r="481">
          <cell r="Y481">
            <v>930</v>
          </cell>
          <cell r="Z481" t="str">
            <v>BUENO</v>
          </cell>
          <cell r="AA481">
            <v>1</v>
          </cell>
          <cell r="AC481" t="str">
            <v>BUENO</v>
          </cell>
        </row>
        <row r="482">
          <cell r="Y482">
            <v>932</v>
          </cell>
          <cell r="Z482" t="str">
            <v>NO OBSERVADO</v>
          </cell>
          <cell r="AA482">
            <v>1</v>
          </cell>
          <cell r="AB482" t="str">
            <v>SEDIMENTADA</v>
          </cell>
          <cell r="AC482" t="str">
            <v>BUENO</v>
          </cell>
        </row>
        <row r="483">
          <cell r="Y483">
            <v>934</v>
          </cell>
          <cell r="Z483" t="str">
            <v>BUENO</v>
          </cell>
          <cell r="AA483">
            <v>0</v>
          </cell>
          <cell r="AC483" t="str">
            <v>BUENO</v>
          </cell>
        </row>
        <row r="484">
          <cell r="Y484">
            <v>936</v>
          </cell>
          <cell r="Z484" t="str">
            <v>NO TIENE</v>
          </cell>
          <cell r="AA484">
            <v>0</v>
          </cell>
          <cell r="AC484" t="str">
            <v>BUENO</v>
          </cell>
        </row>
        <row r="485">
          <cell r="Y485">
            <v>938</v>
          </cell>
          <cell r="Z485" t="str">
            <v>BUENO</v>
          </cell>
          <cell r="AA485">
            <v>1</v>
          </cell>
          <cell r="AC485" t="str">
            <v>BUENO</v>
          </cell>
        </row>
        <row r="486">
          <cell r="Y486">
            <v>940</v>
          </cell>
          <cell r="Z486" t="str">
            <v>NO OBSERVADO</v>
          </cell>
          <cell r="AA486">
            <v>0</v>
          </cell>
          <cell r="AB486" t="str">
            <v>SEDIMENTADA</v>
          </cell>
          <cell r="AC486" t="str">
            <v>BUENO</v>
          </cell>
        </row>
        <row r="487">
          <cell r="Y487">
            <v>942</v>
          </cell>
          <cell r="Z487" t="str">
            <v>BUENO</v>
          </cell>
          <cell r="AA487">
            <v>1</v>
          </cell>
          <cell r="AB487" t="str">
            <v>SEDIMENTADA</v>
          </cell>
          <cell r="AC487" t="str">
            <v>BUENO</v>
          </cell>
        </row>
        <row r="488">
          <cell r="Y488">
            <v>944</v>
          </cell>
          <cell r="Z488" t="str">
            <v>NO OBSERVADO</v>
          </cell>
          <cell r="AA488">
            <v>0</v>
          </cell>
          <cell r="AB488" t="str">
            <v>SEDIMENTADA</v>
          </cell>
          <cell r="AC488" t="str">
            <v>BUENO</v>
          </cell>
        </row>
        <row r="489">
          <cell r="Y489">
            <v>948</v>
          </cell>
          <cell r="Z489" t="str">
            <v>NO OBSERVADO</v>
          </cell>
          <cell r="AA489">
            <v>0</v>
          </cell>
          <cell r="AB489" t="str">
            <v>SEDIMENTADA</v>
          </cell>
          <cell r="AC489" t="str">
            <v>BUENO</v>
          </cell>
        </row>
        <row r="490">
          <cell r="Y490">
            <v>950</v>
          </cell>
          <cell r="Z490" t="str">
            <v>BUENO</v>
          </cell>
          <cell r="AA490">
            <v>0</v>
          </cell>
          <cell r="AC490" t="str">
            <v>BUENO</v>
          </cell>
        </row>
        <row r="491">
          <cell r="Y491">
            <v>952</v>
          </cell>
          <cell r="Z491" t="str">
            <v>NO OBSERVADO</v>
          </cell>
          <cell r="AA491">
            <v>0</v>
          </cell>
          <cell r="AC491" t="str">
            <v>NO OBSERVADO</v>
          </cell>
        </row>
        <row r="492">
          <cell r="Y492">
            <v>954</v>
          </cell>
          <cell r="Z492" t="str">
            <v>NO OBSERVADO</v>
          </cell>
          <cell r="AA492">
            <v>2</v>
          </cell>
          <cell r="AB492" t="str">
            <v>SEDIMENTADA</v>
          </cell>
          <cell r="AC492" t="str">
            <v>BUENO</v>
          </cell>
        </row>
        <row r="493">
          <cell r="Y493">
            <v>956</v>
          </cell>
          <cell r="Z493" t="str">
            <v>NO OBSERVADO</v>
          </cell>
          <cell r="AA493">
            <v>1</v>
          </cell>
          <cell r="AB493" t="str">
            <v>SEDIMENTADA</v>
          </cell>
          <cell r="AC493" t="str">
            <v>BUENO</v>
          </cell>
        </row>
        <row r="494">
          <cell r="Y494">
            <v>958</v>
          </cell>
          <cell r="Z494" t="str">
            <v>BUENO</v>
          </cell>
          <cell r="AA494">
            <v>0</v>
          </cell>
          <cell r="AC494" t="str">
            <v>BUENO</v>
          </cell>
        </row>
        <row r="495">
          <cell r="Y495">
            <v>960</v>
          </cell>
          <cell r="Z495" t="str">
            <v>NO OBSERVADO</v>
          </cell>
          <cell r="AA495">
            <v>0</v>
          </cell>
          <cell r="AB495" t="str">
            <v>SEDIMENTADA</v>
          </cell>
          <cell r="AC495" t="str">
            <v>BUENO</v>
          </cell>
        </row>
        <row r="496">
          <cell r="Y496">
            <v>961</v>
          </cell>
          <cell r="Z496" t="str">
            <v>NO TIENE</v>
          </cell>
          <cell r="AA496">
            <v>2</v>
          </cell>
          <cell r="AC496" t="str">
            <v>BUENO</v>
          </cell>
        </row>
        <row r="497">
          <cell r="Y497">
            <v>962</v>
          </cell>
          <cell r="Z497" t="str">
            <v>NO OBSERVADO</v>
          </cell>
          <cell r="AA497">
            <v>1</v>
          </cell>
          <cell r="AB497" t="str">
            <v>SEDIMENTADA</v>
          </cell>
          <cell r="AC497" t="str">
            <v>BUENO</v>
          </cell>
        </row>
        <row r="498">
          <cell r="Y498">
            <v>964</v>
          </cell>
          <cell r="Z498" t="str">
            <v>NO OBSERVADO</v>
          </cell>
          <cell r="AA498">
            <v>2</v>
          </cell>
          <cell r="AB498" t="str">
            <v>SEDIMENTADA</v>
          </cell>
          <cell r="AC498" t="str">
            <v>BUENO</v>
          </cell>
        </row>
        <row r="499">
          <cell r="Y499">
            <v>965</v>
          </cell>
          <cell r="Z499" t="str">
            <v>NO OBSERVADO</v>
          </cell>
          <cell r="AA499">
            <v>2</v>
          </cell>
          <cell r="AC499" t="str">
            <v>BUENO</v>
          </cell>
        </row>
        <row r="500">
          <cell r="Y500">
            <v>966</v>
          </cell>
          <cell r="Z500" t="str">
            <v>NO OBSERVADO</v>
          </cell>
          <cell r="AA500">
            <v>1</v>
          </cell>
          <cell r="AB500" t="str">
            <v>SEDIMENTADA</v>
          </cell>
          <cell r="AC500" t="str">
            <v>BUENO</v>
          </cell>
        </row>
        <row r="501">
          <cell r="Y501">
            <v>967</v>
          </cell>
          <cell r="Z501" t="str">
            <v>BUENO</v>
          </cell>
          <cell r="AA501">
            <v>3</v>
          </cell>
          <cell r="AC501" t="str">
            <v>BUENO</v>
          </cell>
        </row>
        <row r="502">
          <cell r="Y502" t="str">
            <v>967A</v>
          </cell>
          <cell r="Z502" t="str">
            <v>BUENO</v>
          </cell>
          <cell r="AA502">
            <v>0</v>
          </cell>
          <cell r="AC502" t="str">
            <v>BUENO</v>
          </cell>
        </row>
        <row r="503">
          <cell r="Y503">
            <v>968</v>
          </cell>
          <cell r="Z503" t="str">
            <v>BUENO</v>
          </cell>
          <cell r="AA503">
            <v>2</v>
          </cell>
          <cell r="AC503" t="str">
            <v>BUENO</v>
          </cell>
        </row>
        <row r="504">
          <cell r="Y504">
            <v>970</v>
          </cell>
          <cell r="Z504" t="str">
            <v>BUENO</v>
          </cell>
          <cell r="AA504">
            <v>2</v>
          </cell>
          <cell r="AC504" t="str">
            <v>BUENO</v>
          </cell>
        </row>
        <row r="505">
          <cell r="Y505">
            <v>972</v>
          </cell>
          <cell r="Z505" t="str">
            <v>NO OBSERVADO</v>
          </cell>
          <cell r="AA505">
            <v>1</v>
          </cell>
          <cell r="AB505" t="str">
            <v>SEDIMENTADA</v>
          </cell>
          <cell r="AC505" t="str">
            <v>BUENO</v>
          </cell>
        </row>
        <row r="506">
          <cell r="Y506">
            <v>974</v>
          </cell>
          <cell r="Z506" t="str">
            <v>NO OBSERVADO</v>
          </cell>
          <cell r="AA506">
            <v>2</v>
          </cell>
          <cell r="AB506" t="str">
            <v>SEDIMENTADA</v>
          </cell>
          <cell r="AC506" t="str">
            <v>BUENO</v>
          </cell>
        </row>
        <row r="507">
          <cell r="Y507">
            <v>976</v>
          </cell>
          <cell r="Z507" t="str">
            <v>NO OBSERVADO</v>
          </cell>
          <cell r="AA507">
            <v>2</v>
          </cell>
          <cell r="AB507" t="str">
            <v>SEDIMENTADA</v>
          </cell>
          <cell r="AC507" t="str">
            <v>BUENO</v>
          </cell>
        </row>
        <row r="508">
          <cell r="Y508">
            <v>978</v>
          </cell>
          <cell r="Z508" t="str">
            <v>NO OBSERVADO</v>
          </cell>
          <cell r="AA508">
            <v>0</v>
          </cell>
          <cell r="AB508" t="str">
            <v>SEDIMENTADA</v>
          </cell>
          <cell r="AC508" t="str">
            <v>BUENO</v>
          </cell>
        </row>
        <row r="509">
          <cell r="Y509">
            <v>980</v>
          </cell>
          <cell r="Z509" t="str">
            <v>NO OBSERVADO</v>
          </cell>
          <cell r="AA509">
            <v>0</v>
          </cell>
          <cell r="AC509" t="str">
            <v>BUENO</v>
          </cell>
        </row>
        <row r="510">
          <cell r="Y510">
            <v>982</v>
          </cell>
          <cell r="Z510" t="str">
            <v>BUENO</v>
          </cell>
          <cell r="AA510">
            <v>1</v>
          </cell>
          <cell r="AB510" t="str">
            <v>SEDIMENTADA</v>
          </cell>
          <cell r="AC510" t="str">
            <v>BUENO</v>
          </cell>
        </row>
        <row r="511">
          <cell r="Y511">
            <v>984</v>
          </cell>
          <cell r="Z511" t="str">
            <v>BUENO</v>
          </cell>
          <cell r="AA511">
            <v>1</v>
          </cell>
          <cell r="AC511" t="str">
            <v>BUENO</v>
          </cell>
        </row>
        <row r="512">
          <cell r="Y512">
            <v>986</v>
          </cell>
          <cell r="Z512" t="str">
            <v>NO OBSERVADO</v>
          </cell>
          <cell r="AA512">
            <v>1</v>
          </cell>
          <cell r="AB512" t="str">
            <v>SEDIMENTADA</v>
          </cell>
          <cell r="AC512" t="str">
            <v>BUENO</v>
          </cell>
        </row>
        <row r="513">
          <cell r="Y513">
            <v>988</v>
          </cell>
          <cell r="Z513" t="str">
            <v>NO OBSERVADO</v>
          </cell>
          <cell r="AA513">
            <v>0</v>
          </cell>
          <cell r="AC513" t="str">
            <v>BUENO</v>
          </cell>
        </row>
        <row r="514">
          <cell r="Y514">
            <v>990</v>
          </cell>
          <cell r="Z514" t="str">
            <v>BUENO</v>
          </cell>
          <cell r="AA514">
            <v>2</v>
          </cell>
          <cell r="AC514" t="str">
            <v>BUENO</v>
          </cell>
        </row>
        <row r="515">
          <cell r="Y515">
            <v>992</v>
          </cell>
          <cell r="Z515" t="str">
            <v>BUENO</v>
          </cell>
          <cell r="AA515">
            <v>2</v>
          </cell>
          <cell r="AC515" t="str">
            <v>BUENO</v>
          </cell>
        </row>
        <row r="516">
          <cell r="Y516">
            <v>994</v>
          </cell>
          <cell r="Z516" t="str">
            <v>BUENO</v>
          </cell>
          <cell r="AA516">
            <v>0</v>
          </cell>
          <cell r="AC516" t="str">
            <v>BUENO</v>
          </cell>
        </row>
        <row r="517">
          <cell r="Y517">
            <v>996</v>
          </cell>
          <cell r="Z517" t="str">
            <v>BUENO</v>
          </cell>
          <cell r="AA517">
            <v>3</v>
          </cell>
          <cell r="AC517" t="str">
            <v>BUENO</v>
          </cell>
        </row>
        <row r="518">
          <cell r="Y518">
            <v>998</v>
          </cell>
          <cell r="Z518" t="str">
            <v>NO TIENE</v>
          </cell>
          <cell r="AA518">
            <v>3</v>
          </cell>
          <cell r="AC518" t="str">
            <v>BUENO</v>
          </cell>
        </row>
        <row r="519">
          <cell r="Y519">
            <v>1000</v>
          </cell>
          <cell r="Z519" t="str">
            <v>NO OBSERVADO</v>
          </cell>
          <cell r="AA519">
            <v>0</v>
          </cell>
          <cell r="AC519" t="str">
            <v>BUENO</v>
          </cell>
        </row>
        <row r="520">
          <cell r="Y520">
            <v>1002</v>
          </cell>
          <cell r="Z520" t="str">
            <v>NO TIENE</v>
          </cell>
          <cell r="AA520">
            <v>3</v>
          </cell>
          <cell r="AC520" t="str">
            <v>BUENO</v>
          </cell>
        </row>
        <row r="521">
          <cell r="Y521">
            <v>1004</v>
          </cell>
          <cell r="Z521" t="str">
            <v>BUENO</v>
          </cell>
          <cell r="AA521">
            <v>5</v>
          </cell>
          <cell r="AC521" t="str">
            <v>BUENO</v>
          </cell>
        </row>
        <row r="522">
          <cell r="Y522">
            <v>1006</v>
          </cell>
          <cell r="Z522" t="str">
            <v>NO OBSERVADO</v>
          </cell>
          <cell r="AA522">
            <v>0</v>
          </cell>
          <cell r="AB522" t="str">
            <v>SEDIMENTADA</v>
          </cell>
          <cell r="AC522" t="str">
            <v>BUENO</v>
          </cell>
        </row>
        <row r="523">
          <cell r="Y523">
            <v>1008</v>
          </cell>
          <cell r="Z523" t="str">
            <v>NO OBSERVADO</v>
          </cell>
          <cell r="AA523">
            <v>1</v>
          </cell>
          <cell r="AB523" t="str">
            <v>SEDIMENTADA</v>
          </cell>
          <cell r="AC523" t="str">
            <v>BUENO</v>
          </cell>
        </row>
        <row r="524">
          <cell r="Y524">
            <v>1010</v>
          </cell>
          <cell r="Z524" t="str">
            <v>MALO</v>
          </cell>
          <cell r="AA524">
            <v>1</v>
          </cell>
          <cell r="AC524" t="str">
            <v>BUENO</v>
          </cell>
        </row>
        <row r="525">
          <cell r="Y525">
            <v>1012</v>
          </cell>
          <cell r="Z525" t="str">
            <v>BUENO</v>
          </cell>
          <cell r="AA525">
            <v>2</v>
          </cell>
          <cell r="AC525" t="str">
            <v>BUENO</v>
          </cell>
        </row>
        <row r="526">
          <cell r="Y526">
            <v>1014</v>
          </cell>
          <cell r="Z526" t="str">
            <v>BUENO</v>
          </cell>
          <cell r="AA526">
            <v>1</v>
          </cell>
          <cell r="AC526" t="str">
            <v>BUENO</v>
          </cell>
        </row>
        <row r="527">
          <cell r="Y527">
            <v>1016</v>
          </cell>
          <cell r="Z527" t="str">
            <v>NO OBSERVADO</v>
          </cell>
          <cell r="AA527">
            <v>2</v>
          </cell>
          <cell r="AB527" t="str">
            <v>SEDIMENTADA</v>
          </cell>
          <cell r="AC527" t="str">
            <v>BUENO</v>
          </cell>
        </row>
        <row r="528">
          <cell r="Y528">
            <v>1018</v>
          </cell>
          <cell r="Z528" t="str">
            <v>NO OBSERVADO</v>
          </cell>
          <cell r="AA528">
            <v>1</v>
          </cell>
          <cell r="AB528" t="str">
            <v>SEDIMENTADA</v>
          </cell>
          <cell r="AC528" t="str">
            <v>BUENO</v>
          </cell>
        </row>
        <row r="529">
          <cell r="Y529">
            <v>1020</v>
          </cell>
          <cell r="Z529" t="str">
            <v>NO OBSERVADO</v>
          </cell>
          <cell r="AA529">
            <v>1</v>
          </cell>
          <cell r="AB529" t="str">
            <v>SEDIMENTADA</v>
          </cell>
          <cell r="AC529" t="str">
            <v>BUENO</v>
          </cell>
        </row>
        <row r="530">
          <cell r="Y530">
            <v>1022</v>
          </cell>
          <cell r="Z530" t="str">
            <v>BUENO</v>
          </cell>
          <cell r="AA530">
            <v>1</v>
          </cell>
          <cell r="AB530" t="str">
            <v>SEDIMENTADA</v>
          </cell>
          <cell r="AC530" t="str">
            <v>BUENO</v>
          </cell>
        </row>
        <row r="531">
          <cell r="Y531">
            <v>1024</v>
          </cell>
          <cell r="Z531" t="str">
            <v>BUENO</v>
          </cell>
          <cell r="AA531">
            <v>1</v>
          </cell>
          <cell r="AC531" t="str">
            <v>BUENO</v>
          </cell>
        </row>
        <row r="532">
          <cell r="Y532">
            <v>1026</v>
          </cell>
          <cell r="Z532" t="str">
            <v>NO OBSERVADO</v>
          </cell>
          <cell r="AA532">
            <v>0</v>
          </cell>
          <cell r="AC532" t="str">
            <v>NO OBSERVADO</v>
          </cell>
        </row>
        <row r="533">
          <cell r="Y533">
            <v>1028</v>
          </cell>
          <cell r="Z533" t="str">
            <v>MALO</v>
          </cell>
          <cell r="AA533">
            <v>0</v>
          </cell>
          <cell r="AB533" t="str">
            <v>SEDIMENTADA</v>
          </cell>
          <cell r="AC533" t="str">
            <v>BUENO</v>
          </cell>
        </row>
        <row r="534">
          <cell r="Y534">
            <v>1032</v>
          </cell>
          <cell r="Z534" t="str">
            <v>BUENO</v>
          </cell>
          <cell r="AA534">
            <v>1</v>
          </cell>
          <cell r="AC534" t="str">
            <v>BUENO</v>
          </cell>
        </row>
        <row r="535">
          <cell r="Y535">
            <v>1034</v>
          </cell>
          <cell r="Z535" t="str">
            <v>NO OBSERVADO</v>
          </cell>
          <cell r="AA535">
            <v>2</v>
          </cell>
          <cell r="AB535" t="str">
            <v>SEDIMENTADA</v>
          </cell>
          <cell r="AC535" t="str">
            <v>BUENO</v>
          </cell>
        </row>
        <row r="536">
          <cell r="Y536">
            <v>1035</v>
          </cell>
          <cell r="Z536" t="str">
            <v>NO OBSERVADO</v>
          </cell>
          <cell r="AA536">
            <v>0</v>
          </cell>
          <cell r="AB536" t="str">
            <v>SEDIMENTADA</v>
          </cell>
          <cell r="AC536" t="str">
            <v>BUENO</v>
          </cell>
        </row>
        <row r="537">
          <cell r="Y537">
            <v>1036</v>
          </cell>
          <cell r="Z537" t="str">
            <v>BUENO</v>
          </cell>
          <cell r="AA537">
            <v>0</v>
          </cell>
          <cell r="AC537" t="str">
            <v>BUENO</v>
          </cell>
        </row>
        <row r="538">
          <cell r="Y538">
            <v>1038</v>
          </cell>
          <cell r="Z538" t="str">
            <v>BUENO</v>
          </cell>
          <cell r="AA538">
            <v>1</v>
          </cell>
          <cell r="AC538" t="str">
            <v>BUENO</v>
          </cell>
        </row>
        <row r="539">
          <cell r="Y539">
            <v>1040</v>
          </cell>
          <cell r="Z539" t="str">
            <v>BUENO</v>
          </cell>
          <cell r="AA539">
            <v>1</v>
          </cell>
          <cell r="AC539" t="str">
            <v>BUENO</v>
          </cell>
        </row>
        <row r="540">
          <cell r="Y540">
            <v>1042</v>
          </cell>
          <cell r="Z540" t="str">
            <v>NO TIENE</v>
          </cell>
          <cell r="AA540">
            <v>1</v>
          </cell>
          <cell r="AB540" t="str">
            <v>SEDIMENTADA</v>
          </cell>
          <cell r="AC540" t="str">
            <v>BUENO</v>
          </cell>
        </row>
        <row r="541">
          <cell r="Y541">
            <v>1044</v>
          </cell>
          <cell r="Z541" t="str">
            <v>BUENO</v>
          </cell>
          <cell r="AA541">
            <v>2</v>
          </cell>
          <cell r="AC541" t="str">
            <v>BUENO</v>
          </cell>
        </row>
        <row r="542">
          <cell r="Y542">
            <v>1045</v>
          </cell>
          <cell r="Z542" t="str">
            <v>NO TIENE</v>
          </cell>
          <cell r="AA542">
            <v>0</v>
          </cell>
          <cell r="AC542" t="str">
            <v>BUENO</v>
          </cell>
        </row>
        <row r="543">
          <cell r="Y543">
            <v>1046</v>
          </cell>
          <cell r="Z543" t="str">
            <v>BUENO</v>
          </cell>
          <cell r="AA543">
            <v>2</v>
          </cell>
          <cell r="AB543" t="str">
            <v>SEDIMENTADA</v>
          </cell>
          <cell r="AC543" t="str">
            <v>BUENO</v>
          </cell>
        </row>
        <row r="544">
          <cell r="Y544">
            <v>1048</v>
          </cell>
          <cell r="Z544" t="str">
            <v>MALO</v>
          </cell>
          <cell r="AA544">
            <v>2</v>
          </cell>
          <cell r="AC544" t="str">
            <v>MALO</v>
          </cell>
        </row>
        <row r="545">
          <cell r="Y545">
            <v>1050</v>
          </cell>
          <cell r="Z545" t="str">
            <v>BUENO</v>
          </cell>
          <cell r="AA545">
            <v>2</v>
          </cell>
          <cell r="AC545" t="str">
            <v>BUENO</v>
          </cell>
        </row>
        <row r="546">
          <cell r="Y546">
            <v>1052</v>
          </cell>
          <cell r="Z546" t="str">
            <v>NO TIENE</v>
          </cell>
          <cell r="AA546">
            <v>1</v>
          </cell>
          <cell r="AC546" t="str">
            <v>BUENO</v>
          </cell>
        </row>
        <row r="547">
          <cell r="Y547">
            <v>1054</v>
          </cell>
          <cell r="Z547" t="str">
            <v>NO OBSERVADO</v>
          </cell>
          <cell r="AA547">
            <v>1</v>
          </cell>
          <cell r="AB547" t="str">
            <v>SEDIMENTADA</v>
          </cell>
          <cell r="AC547" t="str">
            <v>BUENO</v>
          </cell>
        </row>
        <row r="548">
          <cell r="Y548">
            <v>1056</v>
          </cell>
          <cell r="Z548" t="str">
            <v>NO OBSERVADO</v>
          </cell>
          <cell r="AA548">
            <v>1</v>
          </cell>
          <cell r="AB548" t="str">
            <v>SEDIMENTADA</v>
          </cell>
          <cell r="AC548" t="str">
            <v>BUENO</v>
          </cell>
        </row>
        <row r="549">
          <cell r="Y549">
            <v>1057</v>
          </cell>
          <cell r="Z549" t="str">
            <v>BUENO</v>
          </cell>
          <cell r="AA549">
            <v>1</v>
          </cell>
          <cell r="AC549" t="str">
            <v>BUENO</v>
          </cell>
        </row>
        <row r="550">
          <cell r="Y550">
            <v>1058</v>
          </cell>
          <cell r="Z550" t="str">
            <v>NO TIENE</v>
          </cell>
          <cell r="AA550">
            <v>0</v>
          </cell>
          <cell r="AB550" t="str">
            <v>SEDIMENTADA</v>
          </cell>
          <cell r="AC550" t="str">
            <v>BUENO</v>
          </cell>
        </row>
        <row r="551">
          <cell r="Y551">
            <v>1060</v>
          </cell>
          <cell r="Z551" t="str">
            <v>BUENO</v>
          </cell>
          <cell r="AA551">
            <v>0</v>
          </cell>
          <cell r="AC551" t="str">
            <v>BUENO</v>
          </cell>
        </row>
        <row r="552">
          <cell r="Y552">
            <v>1062</v>
          </cell>
          <cell r="Z552" t="str">
            <v>BUENO</v>
          </cell>
          <cell r="AA552">
            <v>0</v>
          </cell>
          <cell r="AC552" t="str">
            <v>BUENO</v>
          </cell>
        </row>
        <row r="553">
          <cell r="Y553">
            <v>1064</v>
          </cell>
          <cell r="Z553" t="str">
            <v>BUENO</v>
          </cell>
          <cell r="AA553">
            <v>2</v>
          </cell>
          <cell r="AC553" t="str">
            <v>BUENO</v>
          </cell>
        </row>
        <row r="554">
          <cell r="Y554">
            <v>1066</v>
          </cell>
          <cell r="Z554" t="str">
            <v>BUENO</v>
          </cell>
          <cell r="AA554">
            <v>2</v>
          </cell>
          <cell r="AC554" t="str">
            <v>MALO</v>
          </cell>
        </row>
        <row r="555">
          <cell r="Y555">
            <v>1068</v>
          </cell>
          <cell r="Z555" t="str">
            <v>BUENO</v>
          </cell>
          <cell r="AA555">
            <v>1</v>
          </cell>
          <cell r="AC555" t="str">
            <v>BUENO</v>
          </cell>
        </row>
        <row r="556">
          <cell r="Y556">
            <v>1070</v>
          </cell>
          <cell r="Z556" t="str">
            <v>NO OBSERVADO</v>
          </cell>
          <cell r="AA556">
            <v>0</v>
          </cell>
          <cell r="AB556" t="str">
            <v>SEDIMENTADA</v>
          </cell>
          <cell r="AC556" t="str">
            <v>NO TIENE</v>
          </cell>
        </row>
        <row r="557">
          <cell r="Y557">
            <v>1072</v>
          </cell>
          <cell r="Z557" t="str">
            <v>BUENO</v>
          </cell>
          <cell r="AA557">
            <v>1</v>
          </cell>
          <cell r="AC557" t="str">
            <v>BUENO</v>
          </cell>
        </row>
        <row r="558">
          <cell r="Y558">
            <v>1073</v>
          </cell>
          <cell r="Z558" t="str">
            <v>BUENO</v>
          </cell>
          <cell r="AA558">
            <v>1</v>
          </cell>
          <cell r="AC558" t="str">
            <v>BUENO</v>
          </cell>
        </row>
        <row r="559">
          <cell r="Y559">
            <v>1074</v>
          </cell>
          <cell r="Z559" t="str">
            <v>BUENO</v>
          </cell>
          <cell r="AA559">
            <v>1</v>
          </cell>
          <cell r="AC559" t="str">
            <v>BUENO</v>
          </cell>
        </row>
        <row r="560">
          <cell r="Y560">
            <v>1076</v>
          </cell>
          <cell r="Z560" t="str">
            <v>BUENO</v>
          </cell>
          <cell r="AA560">
            <v>2</v>
          </cell>
          <cell r="AC560" t="str">
            <v>BUENO</v>
          </cell>
        </row>
        <row r="561">
          <cell r="Y561">
            <v>1078</v>
          </cell>
          <cell r="Z561" t="str">
            <v>MALO</v>
          </cell>
          <cell r="AA561">
            <v>2</v>
          </cell>
          <cell r="AC561" t="str">
            <v>BUENO</v>
          </cell>
        </row>
        <row r="562">
          <cell r="Y562">
            <v>1080</v>
          </cell>
          <cell r="Z562" t="str">
            <v>NO TIENE</v>
          </cell>
          <cell r="AA562">
            <v>3</v>
          </cell>
          <cell r="AC562" t="str">
            <v>BUENO</v>
          </cell>
        </row>
        <row r="563">
          <cell r="Y563">
            <v>1082</v>
          </cell>
          <cell r="Z563" t="str">
            <v>BUENO</v>
          </cell>
          <cell r="AA563">
            <v>2</v>
          </cell>
          <cell r="AC563" t="str">
            <v>BUENO</v>
          </cell>
        </row>
        <row r="564">
          <cell r="Y564">
            <v>1084</v>
          </cell>
          <cell r="Z564" t="str">
            <v>NO OBSERVADO</v>
          </cell>
          <cell r="AA564">
            <v>0</v>
          </cell>
          <cell r="AB564" t="str">
            <v>SEDIMENTADA</v>
          </cell>
          <cell r="AC564" t="str">
            <v>BUENO</v>
          </cell>
        </row>
        <row r="565">
          <cell r="Y565">
            <v>1088</v>
          </cell>
          <cell r="Z565" t="str">
            <v>MALO</v>
          </cell>
          <cell r="AA565">
            <v>0</v>
          </cell>
          <cell r="AC565" t="str">
            <v>BUENO</v>
          </cell>
        </row>
        <row r="566">
          <cell r="Y566">
            <v>1092</v>
          </cell>
          <cell r="Z566" t="str">
            <v>BUENO</v>
          </cell>
          <cell r="AA566">
            <v>1</v>
          </cell>
          <cell r="AC566" t="str">
            <v>BUENO</v>
          </cell>
        </row>
        <row r="567">
          <cell r="Y567">
            <v>1094</v>
          </cell>
          <cell r="Z567" t="str">
            <v>MALO</v>
          </cell>
          <cell r="AA567">
            <v>1</v>
          </cell>
          <cell r="AC567" t="str">
            <v>BUENO</v>
          </cell>
        </row>
        <row r="568">
          <cell r="Y568">
            <v>1096</v>
          </cell>
          <cell r="Z568" t="str">
            <v>NO TIENE</v>
          </cell>
          <cell r="AA568">
            <v>1</v>
          </cell>
          <cell r="AC568" t="str">
            <v>BUENO</v>
          </cell>
        </row>
        <row r="569">
          <cell r="Y569">
            <v>1098</v>
          </cell>
          <cell r="Z569" t="str">
            <v>NO OBSERVADO</v>
          </cell>
          <cell r="AA569">
            <v>0</v>
          </cell>
          <cell r="AC569" t="str">
            <v>BUENO</v>
          </cell>
        </row>
        <row r="570">
          <cell r="Y570">
            <v>1100</v>
          </cell>
          <cell r="Z570" t="str">
            <v>MALO</v>
          </cell>
          <cell r="AA570">
            <v>1</v>
          </cell>
          <cell r="AC570" t="str">
            <v>BUENO</v>
          </cell>
        </row>
        <row r="571">
          <cell r="Y571">
            <v>1101</v>
          </cell>
          <cell r="Z571" t="str">
            <v>BUENO</v>
          </cell>
          <cell r="AA571">
            <v>0</v>
          </cell>
          <cell r="AC571" t="str">
            <v>BUENO</v>
          </cell>
        </row>
        <row r="572">
          <cell r="Y572">
            <v>1102</v>
          </cell>
          <cell r="Z572" t="str">
            <v>BUENO</v>
          </cell>
          <cell r="AA572">
            <v>0</v>
          </cell>
          <cell r="AB572" t="str">
            <v>SEDIMENTADA</v>
          </cell>
          <cell r="AC572" t="str">
            <v>BUENO</v>
          </cell>
        </row>
        <row r="573">
          <cell r="Y573">
            <v>1106</v>
          </cell>
          <cell r="Z573" t="str">
            <v>NO OBSERVADO</v>
          </cell>
          <cell r="AA573">
            <v>1</v>
          </cell>
          <cell r="AB573" t="str">
            <v>SEDIMENTADA</v>
          </cell>
          <cell r="AC573" t="str">
            <v>BUENO</v>
          </cell>
        </row>
        <row r="574">
          <cell r="Y574">
            <v>1108</v>
          </cell>
          <cell r="Z574" t="str">
            <v>NO OBSERVADO</v>
          </cell>
          <cell r="AA574">
            <v>1</v>
          </cell>
          <cell r="AB574" t="str">
            <v>SEDIMENTADA</v>
          </cell>
          <cell r="AC574" t="str">
            <v>BUENO</v>
          </cell>
        </row>
        <row r="575">
          <cell r="Y575">
            <v>1110</v>
          </cell>
          <cell r="Z575" t="str">
            <v>BUENO</v>
          </cell>
          <cell r="AA575">
            <v>0</v>
          </cell>
          <cell r="AC575" t="str">
            <v>BUENO</v>
          </cell>
        </row>
        <row r="576">
          <cell r="Y576">
            <v>1111</v>
          </cell>
          <cell r="Z576" t="str">
            <v>BUENO</v>
          </cell>
          <cell r="AA576">
            <v>4</v>
          </cell>
          <cell r="AC576" t="str">
            <v>BUENO</v>
          </cell>
        </row>
        <row r="577">
          <cell r="Y577">
            <v>1113</v>
          </cell>
          <cell r="Z577" t="str">
            <v>BUENO</v>
          </cell>
          <cell r="AA577">
            <v>0</v>
          </cell>
          <cell r="AC577" t="str">
            <v>BUENO</v>
          </cell>
        </row>
        <row r="578">
          <cell r="Y578" t="str">
            <v>1116NAL</v>
          </cell>
          <cell r="Z578" t="str">
            <v>NO TIENE</v>
          </cell>
          <cell r="AA578">
            <v>3</v>
          </cell>
          <cell r="AC578" t="str">
            <v>BUENO</v>
          </cell>
        </row>
        <row r="579">
          <cell r="Y579" t="str">
            <v>117N</v>
          </cell>
          <cell r="Z579" t="str">
            <v>NO TIENE</v>
          </cell>
          <cell r="AA579">
            <v>2</v>
          </cell>
          <cell r="AC579" t="str">
            <v>BUENO</v>
          </cell>
        </row>
        <row r="580">
          <cell r="Y580">
            <v>1118</v>
          </cell>
          <cell r="Z580" t="str">
            <v>BUENO</v>
          </cell>
          <cell r="AA580">
            <v>2</v>
          </cell>
          <cell r="AC580" t="str">
            <v>BUENO</v>
          </cell>
        </row>
        <row r="581">
          <cell r="Y581" t="str">
            <v>11119N</v>
          </cell>
          <cell r="Z581" t="str">
            <v>BUENO</v>
          </cell>
          <cell r="AA581">
            <v>3</v>
          </cell>
          <cell r="AC581" t="str">
            <v>BUENO</v>
          </cell>
        </row>
        <row r="582">
          <cell r="Y582">
            <v>1120</v>
          </cell>
          <cell r="Z582" t="str">
            <v>NO TIENE</v>
          </cell>
          <cell r="AA582">
            <v>3</v>
          </cell>
          <cell r="AC582" t="str">
            <v>BUENO</v>
          </cell>
        </row>
        <row r="583">
          <cell r="Y583" t="str">
            <v>1121N</v>
          </cell>
          <cell r="Z583" t="str">
            <v>BUENO</v>
          </cell>
          <cell r="AA583">
            <v>2</v>
          </cell>
          <cell r="AC583" t="str">
            <v>BUENO</v>
          </cell>
        </row>
        <row r="584">
          <cell r="Y584">
            <v>1122</v>
          </cell>
          <cell r="Z584" t="str">
            <v>BUENO</v>
          </cell>
          <cell r="AA584">
            <v>0</v>
          </cell>
          <cell r="AC584" t="str">
            <v>BUENO</v>
          </cell>
        </row>
        <row r="585">
          <cell r="Y585" t="str">
            <v>1122A</v>
          </cell>
          <cell r="Z585" t="str">
            <v>BUENO</v>
          </cell>
          <cell r="AA585">
            <v>2</v>
          </cell>
          <cell r="AC585" t="str">
            <v>BUENO</v>
          </cell>
        </row>
        <row r="586">
          <cell r="Y586" t="str">
            <v>1122B</v>
          </cell>
          <cell r="Z586" t="str">
            <v>BUENO</v>
          </cell>
          <cell r="AA586">
            <v>1</v>
          </cell>
          <cell r="AC586" t="str">
            <v>BUENO</v>
          </cell>
        </row>
        <row r="587">
          <cell r="Y587" t="str">
            <v>1122C</v>
          </cell>
          <cell r="Z587" t="str">
            <v>NO TIENE</v>
          </cell>
          <cell r="AA587">
            <v>3</v>
          </cell>
          <cell r="AC587" t="str">
            <v>BUENO</v>
          </cell>
        </row>
        <row r="588">
          <cell r="Y588">
            <v>1124</v>
          </cell>
          <cell r="Z588" t="str">
            <v>NO OBSERVADO</v>
          </cell>
          <cell r="AA588">
            <v>2</v>
          </cell>
          <cell r="AB588" t="str">
            <v>SEDIMENTADA</v>
          </cell>
          <cell r="AC588" t="str">
            <v>BUENO</v>
          </cell>
        </row>
        <row r="589">
          <cell r="Y589">
            <v>1126</v>
          </cell>
          <cell r="Z589" t="str">
            <v>BUENO</v>
          </cell>
          <cell r="AA589">
            <v>0</v>
          </cell>
          <cell r="AC589" t="str">
            <v>BUENO</v>
          </cell>
        </row>
        <row r="590">
          <cell r="Y590">
            <v>1128</v>
          </cell>
          <cell r="Z590" t="str">
            <v>BUENO</v>
          </cell>
          <cell r="AA590">
            <v>0</v>
          </cell>
          <cell r="AC590" t="str">
            <v>BUENO</v>
          </cell>
        </row>
        <row r="591">
          <cell r="Y591">
            <v>1130</v>
          </cell>
          <cell r="Z591" t="str">
            <v>BUENO</v>
          </cell>
          <cell r="AA591">
            <v>1</v>
          </cell>
          <cell r="AC591" t="str">
            <v>BUENO</v>
          </cell>
        </row>
        <row r="592">
          <cell r="Y592">
            <v>1132</v>
          </cell>
          <cell r="Z592" t="str">
            <v>BUENO</v>
          </cell>
          <cell r="AA592">
            <v>0</v>
          </cell>
          <cell r="AC592" t="str">
            <v>BUENO</v>
          </cell>
        </row>
        <row r="593">
          <cell r="Y593">
            <v>1134</v>
          </cell>
          <cell r="Z593" t="str">
            <v>NO OBSERVADO</v>
          </cell>
          <cell r="AA593">
            <v>3</v>
          </cell>
          <cell r="AB593" t="str">
            <v>SEDIMENTADA</v>
          </cell>
          <cell r="AC593" t="str">
            <v>BUENO</v>
          </cell>
        </row>
        <row r="594">
          <cell r="Y594">
            <v>1136</v>
          </cell>
          <cell r="Z594" t="str">
            <v>NO OBSERVADO</v>
          </cell>
          <cell r="AA594">
            <v>2</v>
          </cell>
          <cell r="AB594" t="str">
            <v>SEDIMENTADA</v>
          </cell>
          <cell r="AC594" t="str">
            <v>BUENO</v>
          </cell>
        </row>
        <row r="595">
          <cell r="Y595">
            <v>1138</v>
          </cell>
          <cell r="Z595" t="str">
            <v>NO OBSERVADO</v>
          </cell>
          <cell r="AA595">
            <v>1</v>
          </cell>
          <cell r="AB595" t="str">
            <v>SEDIMENTADA</v>
          </cell>
          <cell r="AC595" t="str">
            <v>BUENO</v>
          </cell>
        </row>
        <row r="596">
          <cell r="Y596">
            <v>1140</v>
          </cell>
          <cell r="Z596" t="str">
            <v>NO OBSERVADO</v>
          </cell>
          <cell r="AA596">
            <v>0</v>
          </cell>
          <cell r="AB596" t="str">
            <v>SEDIMENTADA</v>
          </cell>
          <cell r="AC596" t="str">
            <v>BUENO</v>
          </cell>
        </row>
        <row r="597">
          <cell r="Y597">
            <v>1142</v>
          </cell>
          <cell r="Z597" t="str">
            <v>BUENO</v>
          </cell>
          <cell r="AA597">
            <v>1</v>
          </cell>
          <cell r="AC597" t="str">
            <v>BUENO</v>
          </cell>
        </row>
        <row r="598">
          <cell r="Y598">
            <v>1144</v>
          </cell>
          <cell r="Z598" t="str">
            <v>NO OBSERVADO</v>
          </cell>
          <cell r="AA598">
            <v>1</v>
          </cell>
          <cell r="AB598" t="str">
            <v>SEDIMENTADA</v>
          </cell>
          <cell r="AC598" t="str">
            <v>BUENO</v>
          </cell>
        </row>
        <row r="599">
          <cell r="Y599">
            <v>1146</v>
          </cell>
          <cell r="Z599" t="str">
            <v>BUENO</v>
          </cell>
          <cell r="AA599">
            <v>0</v>
          </cell>
          <cell r="AC599" t="str">
            <v>BUENO</v>
          </cell>
        </row>
        <row r="600">
          <cell r="Y600">
            <v>1148</v>
          </cell>
          <cell r="Z600" t="str">
            <v>NO OBSERVADO</v>
          </cell>
          <cell r="AA600">
            <v>0</v>
          </cell>
          <cell r="AC600" t="str">
            <v>BUENO</v>
          </cell>
        </row>
        <row r="601">
          <cell r="Y601">
            <v>1152</v>
          </cell>
          <cell r="Z601" t="str">
            <v>BUENO</v>
          </cell>
          <cell r="AA601">
            <v>0</v>
          </cell>
          <cell r="AC601" t="str">
            <v>BUENO</v>
          </cell>
        </row>
        <row r="602">
          <cell r="Y602">
            <v>1154</v>
          </cell>
          <cell r="Z602" t="str">
            <v>BUENO</v>
          </cell>
          <cell r="AA602">
            <v>0</v>
          </cell>
          <cell r="AC602" t="str">
            <v>BUENO</v>
          </cell>
        </row>
        <row r="603">
          <cell r="Y603">
            <v>1158</v>
          </cell>
          <cell r="Z603" t="str">
            <v>NO OBSERVADO</v>
          </cell>
          <cell r="AA603">
            <v>2</v>
          </cell>
          <cell r="AB603" t="str">
            <v>SEDIMENTADA</v>
          </cell>
          <cell r="AC603" t="str">
            <v>BUENO</v>
          </cell>
        </row>
        <row r="604">
          <cell r="Y604">
            <v>1160</v>
          </cell>
          <cell r="Z604" t="str">
            <v>BUENO</v>
          </cell>
          <cell r="AA604">
            <v>0</v>
          </cell>
          <cell r="AC604" t="str">
            <v>BUENO</v>
          </cell>
        </row>
        <row r="605">
          <cell r="Y605">
            <v>1162</v>
          </cell>
          <cell r="Z605" t="str">
            <v>NO OBSERVADO</v>
          </cell>
          <cell r="AA605">
            <v>0</v>
          </cell>
          <cell r="AB605" t="str">
            <v>SEDIMENTADA</v>
          </cell>
          <cell r="AC605" t="str">
            <v>BUENO</v>
          </cell>
        </row>
        <row r="606">
          <cell r="Y606">
            <v>1164</v>
          </cell>
          <cell r="Z606" t="str">
            <v>NO TIENE</v>
          </cell>
          <cell r="AA606">
            <v>1</v>
          </cell>
          <cell r="AC606" t="str">
            <v>BUENO</v>
          </cell>
        </row>
        <row r="607">
          <cell r="Y607">
            <v>1166</v>
          </cell>
          <cell r="Z607" t="str">
            <v>BUENO</v>
          </cell>
          <cell r="AA607">
            <v>1</v>
          </cell>
          <cell r="AC607" t="str">
            <v>BUENO</v>
          </cell>
        </row>
        <row r="608">
          <cell r="Y608">
            <v>1168</v>
          </cell>
          <cell r="Z608" t="str">
            <v>BUENO</v>
          </cell>
          <cell r="AA608">
            <v>0</v>
          </cell>
          <cell r="AC608" t="str">
            <v>BUENO</v>
          </cell>
        </row>
        <row r="609">
          <cell r="Y609">
            <v>1170</v>
          </cell>
          <cell r="Z609" t="str">
            <v>NO OBSERVADO</v>
          </cell>
          <cell r="AA609">
            <v>1</v>
          </cell>
          <cell r="AB609" t="str">
            <v>SEDIMENTADA</v>
          </cell>
          <cell r="AC609" t="str">
            <v>BUENO</v>
          </cell>
        </row>
        <row r="610">
          <cell r="Y610">
            <v>1171</v>
          </cell>
          <cell r="Z610" t="str">
            <v>BUENO</v>
          </cell>
          <cell r="AA610">
            <v>1</v>
          </cell>
          <cell r="AC610" t="str">
            <v>BUENO</v>
          </cell>
        </row>
        <row r="611">
          <cell r="Y611">
            <v>1172</v>
          </cell>
          <cell r="Z611" t="str">
            <v>BUENO</v>
          </cell>
          <cell r="AA611">
            <v>8</v>
          </cell>
          <cell r="AC611" t="str">
            <v>BUENO</v>
          </cell>
        </row>
        <row r="612">
          <cell r="Y612">
            <v>1174</v>
          </cell>
          <cell r="Z612" t="str">
            <v>BUENO</v>
          </cell>
          <cell r="AA612">
            <v>6</v>
          </cell>
          <cell r="AC612" t="str">
            <v>BUENO</v>
          </cell>
        </row>
        <row r="613">
          <cell r="Y613">
            <v>1176</v>
          </cell>
          <cell r="Z613" t="str">
            <v>BUENO</v>
          </cell>
          <cell r="AA613">
            <v>6</v>
          </cell>
          <cell r="AC613" t="str">
            <v>BUENO</v>
          </cell>
        </row>
        <row r="614">
          <cell r="Y614">
            <v>1178</v>
          </cell>
          <cell r="Z614" t="str">
            <v>BUENO</v>
          </cell>
          <cell r="AA614">
            <v>5</v>
          </cell>
          <cell r="AC614" t="str">
            <v>BUENO</v>
          </cell>
        </row>
        <row r="615">
          <cell r="Y615">
            <v>1180</v>
          </cell>
          <cell r="Z615" t="str">
            <v>BUENO</v>
          </cell>
          <cell r="AA615">
            <v>3</v>
          </cell>
          <cell r="AC615" t="str">
            <v>BUENO</v>
          </cell>
        </row>
        <row r="616">
          <cell r="Y616">
            <v>1182</v>
          </cell>
          <cell r="Z616" t="str">
            <v>NO OBSERVADO</v>
          </cell>
          <cell r="AA616">
            <v>0</v>
          </cell>
          <cell r="AC616" t="str">
            <v>BUENO</v>
          </cell>
        </row>
        <row r="617">
          <cell r="Y617">
            <v>1184</v>
          </cell>
          <cell r="Z617" t="str">
            <v>BUENO</v>
          </cell>
          <cell r="AA617">
            <v>0</v>
          </cell>
          <cell r="AC617" t="str">
            <v>BUENO</v>
          </cell>
        </row>
        <row r="618">
          <cell r="Y618">
            <v>1186</v>
          </cell>
          <cell r="Z618" t="str">
            <v>BUENO</v>
          </cell>
          <cell r="AA618">
            <v>2</v>
          </cell>
          <cell r="AC618" t="str">
            <v>BUENO</v>
          </cell>
        </row>
        <row r="619">
          <cell r="Y619">
            <v>1188</v>
          </cell>
          <cell r="Z619" t="str">
            <v>NO OBSERVADO</v>
          </cell>
          <cell r="AA619">
            <v>2</v>
          </cell>
          <cell r="AB619" t="str">
            <v>SEDIMENTADA</v>
          </cell>
          <cell r="AC619" t="str">
            <v>NO TIENE</v>
          </cell>
        </row>
        <row r="620">
          <cell r="Y620">
            <v>1190</v>
          </cell>
          <cell r="Z620" t="str">
            <v>BUENO</v>
          </cell>
          <cell r="AA620">
            <v>2</v>
          </cell>
          <cell r="AC620" t="str">
            <v>BUENO</v>
          </cell>
        </row>
        <row r="621">
          <cell r="Y621">
            <v>1192</v>
          </cell>
          <cell r="Z621" t="str">
            <v>BUENO</v>
          </cell>
          <cell r="AA621">
            <v>0</v>
          </cell>
          <cell r="AC621" t="str">
            <v>BUENO</v>
          </cell>
        </row>
        <row r="622">
          <cell r="Y622">
            <v>1194</v>
          </cell>
          <cell r="Z622" t="str">
            <v>BUENO</v>
          </cell>
          <cell r="AA622">
            <v>2</v>
          </cell>
          <cell r="AC622" t="str">
            <v>BUENO</v>
          </cell>
        </row>
        <row r="623">
          <cell r="Y623">
            <v>1196</v>
          </cell>
          <cell r="Z623" t="str">
            <v>BUENO</v>
          </cell>
          <cell r="AA623">
            <v>2</v>
          </cell>
          <cell r="AC623" t="str">
            <v>BUENO</v>
          </cell>
        </row>
        <row r="624">
          <cell r="Y624">
            <v>1198</v>
          </cell>
          <cell r="Z624" t="str">
            <v>BUENO</v>
          </cell>
          <cell r="AA624">
            <v>1</v>
          </cell>
          <cell r="AC624" t="str">
            <v>BUENO</v>
          </cell>
        </row>
        <row r="625">
          <cell r="Y625">
            <v>1200</v>
          </cell>
          <cell r="Z625" t="str">
            <v>BUENO</v>
          </cell>
          <cell r="AA625">
            <v>0</v>
          </cell>
          <cell r="AC625" t="str">
            <v>BUENO</v>
          </cell>
        </row>
        <row r="626">
          <cell r="Y626">
            <v>1202</v>
          </cell>
          <cell r="Z626" t="str">
            <v>NO OBSERVADO</v>
          </cell>
          <cell r="AA626">
            <v>0</v>
          </cell>
          <cell r="AB626" t="str">
            <v>SEDIMENTADA</v>
          </cell>
          <cell r="AC626" t="str">
            <v>BUENO</v>
          </cell>
        </row>
        <row r="627">
          <cell r="Y627">
            <v>1204</v>
          </cell>
          <cell r="Z627" t="str">
            <v>NO OBSERVADO</v>
          </cell>
          <cell r="AA627">
            <v>1</v>
          </cell>
          <cell r="AB627" t="str">
            <v>SEDIMENTADA</v>
          </cell>
          <cell r="AC627" t="str">
            <v>MALO</v>
          </cell>
        </row>
        <row r="628">
          <cell r="Y628">
            <v>1206</v>
          </cell>
          <cell r="Z628" t="str">
            <v>NO OBSERVADO</v>
          </cell>
          <cell r="AA628">
            <v>1</v>
          </cell>
          <cell r="AB628" t="str">
            <v>SEDIMENTADA</v>
          </cell>
          <cell r="AC628" t="str">
            <v>NO TIENE</v>
          </cell>
        </row>
        <row r="629">
          <cell r="Y629">
            <v>1208</v>
          </cell>
          <cell r="Z629" t="str">
            <v>BUENO</v>
          </cell>
          <cell r="AA629">
            <v>1</v>
          </cell>
          <cell r="AC629" t="str">
            <v>BUENO</v>
          </cell>
        </row>
        <row r="630">
          <cell r="Y630">
            <v>1210</v>
          </cell>
          <cell r="Z630" t="str">
            <v>BUENO</v>
          </cell>
          <cell r="AA630">
            <v>1</v>
          </cell>
          <cell r="AC630" t="str">
            <v>BUENO</v>
          </cell>
        </row>
        <row r="631">
          <cell r="Y631">
            <v>1212</v>
          </cell>
          <cell r="Z631" t="str">
            <v>BUENO</v>
          </cell>
          <cell r="AA631">
            <v>0</v>
          </cell>
          <cell r="AC631" t="str">
            <v>BUENO</v>
          </cell>
        </row>
        <row r="632">
          <cell r="Y632">
            <v>1214</v>
          </cell>
          <cell r="Z632" t="str">
            <v>BUENO</v>
          </cell>
          <cell r="AA632">
            <v>0</v>
          </cell>
          <cell r="AC632" t="str">
            <v>BUENO</v>
          </cell>
        </row>
        <row r="633">
          <cell r="Y633">
            <v>1216</v>
          </cell>
          <cell r="Z633" t="str">
            <v>BUENO</v>
          </cell>
          <cell r="AA633">
            <v>0</v>
          </cell>
          <cell r="AC633" t="str">
            <v>BUENO</v>
          </cell>
        </row>
        <row r="634">
          <cell r="Y634">
            <v>1218</v>
          </cell>
          <cell r="Z634" t="str">
            <v>NO OBSERVADO</v>
          </cell>
          <cell r="AA634">
            <v>2</v>
          </cell>
          <cell r="AB634" t="str">
            <v>SEDIMENTADA</v>
          </cell>
          <cell r="AC634" t="str">
            <v>BUENO</v>
          </cell>
        </row>
        <row r="635">
          <cell r="Y635">
            <v>1220</v>
          </cell>
          <cell r="Z635" t="str">
            <v>NO OBSERVADO</v>
          </cell>
          <cell r="AA635">
            <v>0</v>
          </cell>
          <cell r="AB635" t="str">
            <v>SEDIMENTADA</v>
          </cell>
          <cell r="AC635" t="str">
            <v>BUENO</v>
          </cell>
        </row>
        <row r="636">
          <cell r="Y636" t="str">
            <v>1222AL</v>
          </cell>
          <cell r="Z636" t="str">
            <v>NO TIENE</v>
          </cell>
          <cell r="AA636">
            <v>2</v>
          </cell>
          <cell r="AC636" t="str">
            <v>BUENO</v>
          </cell>
        </row>
        <row r="637">
          <cell r="Y637" t="str">
            <v>1222A</v>
          </cell>
          <cell r="Z637" t="str">
            <v>NO OBSERVADO</v>
          </cell>
          <cell r="AA637">
            <v>1</v>
          </cell>
          <cell r="AB637" t="str">
            <v>SEDIMENTADA</v>
          </cell>
          <cell r="AC637" t="str">
            <v>BUENO</v>
          </cell>
        </row>
        <row r="638">
          <cell r="Y638" t="str">
            <v>1223N</v>
          </cell>
          <cell r="Z638" t="str">
            <v>NO TIENE</v>
          </cell>
          <cell r="AA638">
            <v>0</v>
          </cell>
          <cell r="AC638" t="str">
            <v>BUENO</v>
          </cell>
        </row>
        <row r="639">
          <cell r="Y639">
            <v>1224</v>
          </cell>
          <cell r="Z639" t="str">
            <v>NO OBSERVADO</v>
          </cell>
          <cell r="AA639">
            <v>2</v>
          </cell>
          <cell r="AB639" t="str">
            <v>SEDIMENTADA</v>
          </cell>
          <cell r="AC639" t="str">
            <v>BUENO</v>
          </cell>
        </row>
        <row r="640">
          <cell r="Y640" t="str">
            <v>1225N</v>
          </cell>
          <cell r="Z640" t="str">
            <v>BUENO</v>
          </cell>
          <cell r="AA640">
            <v>0</v>
          </cell>
          <cell r="AC640" t="str">
            <v>BUENO</v>
          </cell>
        </row>
        <row r="641">
          <cell r="Y641">
            <v>1226</v>
          </cell>
          <cell r="Z641" t="str">
            <v>BUENO</v>
          </cell>
          <cell r="AA641">
            <v>1</v>
          </cell>
          <cell r="AC641" t="str">
            <v>BUENO</v>
          </cell>
        </row>
        <row r="642">
          <cell r="Y642" t="str">
            <v>1227N</v>
          </cell>
          <cell r="Z642" t="str">
            <v>BUENO</v>
          </cell>
          <cell r="AA642">
            <v>2</v>
          </cell>
          <cell r="AC642" t="str">
            <v>BUENO</v>
          </cell>
        </row>
        <row r="643">
          <cell r="Y643">
            <v>1228</v>
          </cell>
          <cell r="Z643" t="str">
            <v>NO OBSERVADO</v>
          </cell>
          <cell r="AA643">
            <v>1</v>
          </cell>
          <cell r="AB643" t="str">
            <v>SEDIMENTADA</v>
          </cell>
          <cell r="AC643" t="str">
            <v>BUENO</v>
          </cell>
        </row>
        <row r="644">
          <cell r="Y644">
            <v>1230</v>
          </cell>
          <cell r="Z644" t="str">
            <v>BUENO</v>
          </cell>
          <cell r="AA644">
            <v>1</v>
          </cell>
          <cell r="AC644" t="str">
            <v>BUENO</v>
          </cell>
        </row>
        <row r="645">
          <cell r="Y645">
            <v>1232</v>
          </cell>
          <cell r="Z645" t="str">
            <v>BUENO</v>
          </cell>
          <cell r="AA645">
            <v>1</v>
          </cell>
          <cell r="AB645" t="str">
            <v>SEDIMENTADA</v>
          </cell>
          <cell r="AC645" t="str">
            <v>BUENO</v>
          </cell>
        </row>
        <row r="646">
          <cell r="Y646">
            <v>1234</v>
          </cell>
          <cell r="Z646" t="str">
            <v>NO OBSERVADO</v>
          </cell>
          <cell r="AA646">
            <v>1</v>
          </cell>
          <cell r="AB646" t="str">
            <v>SEDIMENTADA</v>
          </cell>
          <cell r="AC646" t="str">
            <v>BUENO</v>
          </cell>
        </row>
        <row r="647">
          <cell r="Y647">
            <v>1236</v>
          </cell>
          <cell r="Z647" t="str">
            <v>NO OBSERVADO</v>
          </cell>
          <cell r="AA647">
            <v>2</v>
          </cell>
          <cell r="AB647" t="str">
            <v>SEDIMENTADA</v>
          </cell>
          <cell r="AC647" t="str">
            <v>BUENO</v>
          </cell>
        </row>
        <row r="648">
          <cell r="Y648">
            <v>1238</v>
          </cell>
          <cell r="Z648" t="str">
            <v>NO OBSERVADO</v>
          </cell>
          <cell r="AA648">
            <v>0</v>
          </cell>
          <cell r="AB648" t="str">
            <v>SEDIMENTADA</v>
          </cell>
          <cell r="AC648" t="str">
            <v>BUENO</v>
          </cell>
        </row>
        <row r="649">
          <cell r="Y649">
            <v>1240</v>
          </cell>
          <cell r="Z649" t="str">
            <v>BUENO</v>
          </cell>
          <cell r="AA649">
            <v>0</v>
          </cell>
          <cell r="AC649" t="str">
            <v>BUENO</v>
          </cell>
        </row>
        <row r="650">
          <cell r="Y650">
            <v>1242</v>
          </cell>
          <cell r="Z650" t="str">
            <v>NO OBSERVADO</v>
          </cell>
          <cell r="AA650">
            <v>0</v>
          </cell>
          <cell r="AB650" t="str">
            <v>SEDIMENTADA</v>
          </cell>
          <cell r="AC650" t="str">
            <v>BUENO</v>
          </cell>
        </row>
        <row r="651">
          <cell r="Y651">
            <v>1244</v>
          </cell>
          <cell r="Z651" t="str">
            <v>NO OBSERVADO</v>
          </cell>
          <cell r="AA651">
            <v>4</v>
          </cell>
          <cell r="AB651" t="str">
            <v>SEDIMENTADA</v>
          </cell>
          <cell r="AC651" t="str">
            <v>BUENO</v>
          </cell>
        </row>
        <row r="652">
          <cell r="Y652" t="str">
            <v>1245N</v>
          </cell>
          <cell r="Z652" t="str">
            <v>BUENO</v>
          </cell>
          <cell r="AA652">
            <v>1</v>
          </cell>
          <cell r="AC652" t="str">
            <v>BUENO</v>
          </cell>
        </row>
        <row r="653">
          <cell r="Y653" t="str">
            <v>1247N</v>
          </cell>
          <cell r="Z653" t="str">
            <v>BUENO</v>
          </cell>
          <cell r="AA653">
            <v>2</v>
          </cell>
          <cell r="AC653" t="str">
            <v>BUENO</v>
          </cell>
        </row>
        <row r="654">
          <cell r="Y654" t="str">
            <v>1249N</v>
          </cell>
          <cell r="Z654" t="str">
            <v>BUENO</v>
          </cell>
          <cell r="AA654">
            <v>1</v>
          </cell>
          <cell r="AC654" t="str">
            <v>BUENO</v>
          </cell>
        </row>
        <row r="655">
          <cell r="Y655" t="str">
            <v>1251N</v>
          </cell>
          <cell r="Z655" t="str">
            <v>BUENO</v>
          </cell>
          <cell r="AA655">
            <v>1</v>
          </cell>
          <cell r="AC655" t="str">
            <v>BUENO</v>
          </cell>
        </row>
        <row r="656">
          <cell r="Y656" t="str">
            <v>755B</v>
          </cell>
          <cell r="Z656" t="str">
            <v>NO TIENE</v>
          </cell>
          <cell r="AA656">
            <v>2</v>
          </cell>
          <cell r="AC656" t="str">
            <v>BUENO</v>
          </cell>
        </row>
        <row r="657">
          <cell r="Y657" t="str">
            <v>258B</v>
          </cell>
          <cell r="Z657" t="str">
            <v>BUENO</v>
          </cell>
          <cell r="AA657">
            <v>0</v>
          </cell>
          <cell r="AC657" t="str">
            <v>BUENO</v>
          </cell>
        </row>
        <row r="659">
          <cell r="Y659">
            <v>302</v>
          </cell>
          <cell r="Z659" t="str">
            <v>BUENO</v>
          </cell>
          <cell r="AA659">
            <v>0</v>
          </cell>
          <cell r="AC659" t="str">
            <v>BUENO</v>
          </cell>
        </row>
        <row r="660">
          <cell r="Y660">
            <v>1030</v>
          </cell>
          <cell r="Z660" t="str">
            <v>BUENO</v>
          </cell>
          <cell r="AA660">
            <v>0</v>
          </cell>
          <cell r="AB660" t="str">
            <v>SEDIMENTADA</v>
          </cell>
          <cell r="AC660" t="str">
            <v>BUENO</v>
          </cell>
        </row>
        <row r="661">
          <cell r="Y661">
            <v>1156</v>
          </cell>
          <cell r="Z661" t="str">
            <v>BUENO</v>
          </cell>
          <cell r="AA661">
            <v>0</v>
          </cell>
          <cell r="AC661" t="str">
            <v>BUENO</v>
          </cell>
        </row>
        <row r="662">
          <cell r="Y662">
            <v>1150</v>
          </cell>
          <cell r="Z662" t="str">
            <v>BUENO</v>
          </cell>
          <cell r="AA662">
            <v>0</v>
          </cell>
          <cell r="AC662" t="str">
            <v>BUENO</v>
          </cell>
        </row>
        <row r="663">
          <cell r="Y663" t="str">
            <v>B258</v>
          </cell>
          <cell r="Z663" t="str">
            <v>NO OBSERVADO</v>
          </cell>
          <cell r="AA663">
            <v>0</v>
          </cell>
          <cell r="AB663" t="str">
            <v>SEDIMENTADA</v>
          </cell>
          <cell r="AC663" t="str">
            <v>BUENO</v>
          </cell>
        </row>
        <row r="664">
          <cell r="Y664" t="str">
            <v>TC10</v>
          </cell>
          <cell r="Z664" t="str">
            <v>BUENO</v>
          </cell>
          <cell r="AA664">
            <v>0</v>
          </cell>
          <cell r="AC664" t="str">
            <v>BUENO</v>
          </cell>
        </row>
        <row r="665">
          <cell r="Y665">
            <v>1090</v>
          </cell>
          <cell r="Z665" t="str">
            <v>BUENO</v>
          </cell>
          <cell r="AA665">
            <v>0</v>
          </cell>
          <cell r="AB665" t="str">
            <v>SEDIMENTADA</v>
          </cell>
          <cell r="AC665" t="str">
            <v>BUENO</v>
          </cell>
        </row>
        <row r="666">
          <cell r="Y666" t="str">
            <v>TC9</v>
          </cell>
          <cell r="Z666" t="str">
            <v>BUENO</v>
          </cell>
          <cell r="AA666">
            <v>0</v>
          </cell>
          <cell r="AC666" t="str">
            <v>BUENO</v>
          </cell>
        </row>
        <row r="667">
          <cell r="Y667">
            <v>1169</v>
          </cell>
          <cell r="Z667" t="str">
            <v>BUENO</v>
          </cell>
          <cell r="AA667">
            <v>0</v>
          </cell>
          <cell r="AB667" t="str">
            <v>SEDIMENTADA</v>
          </cell>
          <cell r="AC667" t="str">
            <v>BUENO</v>
          </cell>
        </row>
        <row r="668">
          <cell r="Y668" t="str">
            <v>1123N</v>
          </cell>
          <cell r="Z668" t="str">
            <v>NO TIENE</v>
          </cell>
          <cell r="AA668">
            <v>1</v>
          </cell>
          <cell r="AC668" t="str">
            <v>MALA</v>
          </cell>
        </row>
        <row r="669">
          <cell r="Y669">
            <v>1121</v>
          </cell>
          <cell r="Z669" t="str">
            <v>BUENO</v>
          </cell>
          <cell r="AA669">
            <v>2</v>
          </cell>
          <cell r="AC669" t="str">
            <v>BUENO</v>
          </cell>
        </row>
        <row r="670">
          <cell r="Y670">
            <v>1119</v>
          </cell>
          <cell r="Z670" t="str">
            <v>BUENO</v>
          </cell>
          <cell r="AA670">
            <v>2</v>
          </cell>
          <cell r="AC670" t="str">
            <v>BUENO</v>
          </cell>
        </row>
        <row r="671">
          <cell r="Y671">
            <v>1225</v>
          </cell>
          <cell r="Z671" t="str">
            <v>BUENO</v>
          </cell>
          <cell r="AA671">
            <v>0</v>
          </cell>
          <cell r="AC671" t="str">
            <v>BUENO</v>
          </cell>
        </row>
        <row r="672">
          <cell r="Y672">
            <v>1245</v>
          </cell>
          <cell r="Z672" t="str">
            <v>BUENO</v>
          </cell>
          <cell r="AA672">
            <v>0</v>
          </cell>
          <cell r="AC672" t="str">
            <v>MALA</v>
          </cell>
        </row>
        <row r="673">
          <cell r="Y673">
            <v>1116</v>
          </cell>
          <cell r="Z673" t="str">
            <v>BUENO</v>
          </cell>
          <cell r="AA673">
            <v>0</v>
          </cell>
          <cell r="AC673" t="str">
            <v>BUENO</v>
          </cell>
        </row>
        <row r="674">
          <cell r="Y674">
            <v>1223</v>
          </cell>
          <cell r="Z674" t="str">
            <v>NO TIENE</v>
          </cell>
          <cell r="AA674">
            <v>0</v>
          </cell>
          <cell r="AC674" t="str">
            <v>BUENO</v>
          </cell>
        </row>
        <row r="675">
          <cell r="Y675">
            <v>1227</v>
          </cell>
          <cell r="Z675" t="str">
            <v>BUENO</v>
          </cell>
          <cell r="AA675">
            <v>0</v>
          </cell>
          <cell r="AC675" t="str">
            <v>BUENO</v>
          </cell>
        </row>
        <row r="676">
          <cell r="Y676">
            <v>1247</v>
          </cell>
          <cell r="Z676" t="str">
            <v>BUENO</v>
          </cell>
          <cell r="AA676">
            <v>1</v>
          </cell>
          <cell r="AC676" t="str">
            <v>BUENO</v>
          </cell>
        </row>
        <row r="677">
          <cell r="Y677">
            <v>1249</v>
          </cell>
          <cell r="Z677" t="str">
            <v>BUENO</v>
          </cell>
          <cell r="AA677">
            <v>0</v>
          </cell>
          <cell r="AC677" t="str">
            <v>BUENO</v>
          </cell>
        </row>
        <row r="678">
          <cell r="Y678">
            <v>1251</v>
          </cell>
          <cell r="Z678" t="str">
            <v>BUENO</v>
          </cell>
          <cell r="AA678">
            <v>0</v>
          </cell>
          <cell r="AC678" t="str">
            <v>BUENO</v>
          </cell>
        </row>
        <row r="679">
          <cell r="Y679">
            <v>1117</v>
          </cell>
          <cell r="Z679" t="str">
            <v>NO TIENE</v>
          </cell>
          <cell r="AA679">
            <v>1</v>
          </cell>
          <cell r="AC679" t="str">
            <v>BUENO</v>
          </cell>
        </row>
        <row r="680">
          <cell r="Y680">
            <v>1086</v>
          </cell>
          <cell r="Z680" t="str">
            <v>BUENO</v>
          </cell>
          <cell r="AA680">
            <v>0</v>
          </cell>
          <cell r="AB680" t="str">
            <v>SEDIMENTADA</v>
          </cell>
          <cell r="AC680" t="str">
            <v>BUENO</v>
          </cell>
        </row>
        <row r="681">
          <cell r="Y681">
            <v>755</v>
          </cell>
          <cell r="Z681" t="str">
            <v>BUENO</v>
          </cell>
          <cell r="AA681">
            <v>1</v>
          </cell>
          <cell r="AC681" t="str">
            <v>BUENO</v>
          </cell>
        </row>
        <row r="682">
          <cell r="Y682" t="str">
            <v>1118N</v>
          </cell>
          <cell r="Z682" t="str">
            <v>BUENO</v>
          </cell>
          <cell r="AA682">
            <v>3</v>
          </cell>
          <cell r="AC682" t="str">
            <v>BUENO</v>
          </cell>
        </row>
        <row r="683">
          <cell r="Y683" t="str">
            <v>1120N</v>
          </cell>
          <cell r="Z683" t="str">
            <v>BUENO</v>
          </cell>
          <cell r="AA683">
            <v>2</v>
          </cell>
          <cell r="AC683" t="str">
            <v>BUENO</v>
          </cell>
        </row>
        <row r="684">
          <cell r="Y684" t="str">
            <v>1122N</v>
          </cell>
          <cell r="Z684" t="str">
            <v>BUENO</v>
          </cell>
          <cell r="AA684">
            <v>0</v>
          </cell>
          <cell r="AC684" t="str">
            <v>BUENO</v>
          </cell>
        </row>
        <row r="685">
          <cell r="Y685" t="str">
            <v>1121B</v>
          </cell>
          <cell r="Z685" t="str">
            <v>NO OBSERVADO</v>
          </cell>
          <cell r="AA685">
            <v>2</v>
          </cell>
          <cell r="AB685" t="str">
            <v>SEDIMENTADA</v>
          </cell>
          <cell r="AC685" t="str">
            <v>BUENO</v>
          </cell>
        </row>
        <row r="686">
          <cell r="Y686" t="str">
            <v>967B</v>
          </cell>
          <cell r="Z686" t="str">
            <v>BUENO</v>
          </cell>
          <cell r="AA686">
            <v>0</v>
          </cell>
          <cell r="AC686" t="str">
            <v>BUENO</v>
          </cell>
        </row>
        <row r="687">
          <cell r="Y687">
            <v>1123</v>
          </cell>
          <cell r="Z687" t="str">
            <v>NO TIENE</v>
          </cell>
          <cell r="AA687">
            <v>1</v>
          </cell>
          <cell r="AC687" t="str">
            <v>BUENO</v>
          </cell>
        </row>
        <row r="688">
          <cell r="Y688">
            <v>946</v>
          </cell>
          <cell r="Z688" t="str">
            <v>NO OBSERVADO</v>
          </cell>
          <cell r="AA688">
            <v>2</v>
          </cell>
          <cell r="AB688" t="str">
            <v>SEDIMENTADA</v>
          </cell>
          <cell r="AC688" t="str">
            <v>BUENO</v>
          </cell>
        </row>
        <row r="689">
          <cell r="Y689" t="str">
            <v>TC4</v>
          </cell>
          <cell r="Z689" t="str">
            <v>BUENO</v>
          </cell>
          <cell r="AA689">
            <v>0</v>
          </cell>
          <cell r="AC689" t="str">
            <v>BUENO</v>
          </cell>
        </row>
        <row r="690">
          <cell r="Y690">
            <v>610</v>
          </cell>
          <cell r="Z690" t="str">
            <v>BUENO</v>
          </cell>
          <cell r="AA690">
            <v>0</v>
          </cell>
          <cell r="AC690" t="str">
            <v>BUENO</v>
          </cell>
        </row>
        <row r="691">
          <cell r="Y691" t="str">
            <v>TC1</v>
          </cell>
          <cell r="Z691" t="str">
            <v>BUENO</v>
          </cell>
          <cell r="AA691">
            <v>0</v>
          </cell>
          <cell r="AC691" t="str">
            <v>BUENO</v>
          </cell>
        </row>
        <row r="692">
          <cell r="Y692" t="str">
            <v>TC2</v>
          </cell>
          <cell r="Z692" t="str">
            <v>BUENO</v>
          </cell>
          <cell r="AA692">
            <v>0</v>
          </cell>
          <cell r="AC692" t="str">
            <v>BUENO</v>
          </cell>
        </row>
        <row r="693">
          <cell r="Y693" t="str">
            <v>TC8</v>
          </cell>
          <cell r="Z693" t="str">
            <v>BUENO</v>
          </cell>
          <cell r="AA693">
            <v>0</v>
          </cell>
          <cell r="AC693" t="str">
            <v>BUENO</v>
          </cell>
        </row>
        <row r="694">
          <cell r="Y694">
            <v>84</v>
          </cell>
          <cell r="Z694" t="str">
            <v>BUENO</v>
          </cell>
          <cell r="AA694">
            <v>0</v>
          </cell>
          <cell r="AC694" t="str">
            <v>BUENO</v>
          </cell>
        </row>
        <row r="695">
          <cell r="Y695">
            <v>530</v>
          </cell>
          <cell r="Z695" t="str">
            <v>BUENO</v>
          </cell>
          <cell r="AA695">
            <v>0</v>
          </cell>
          <cell r="AC695" t="str">
            <v>BUENO</v>
          </cell>
        </row>
        <row r="696">
          <cell r="Y696">
            <v>1248</v>
          </cell>
          <cell r="Z696" t="str">
            <v>BUENO</v>
          </cell>
          <cell r="AB696" t="str">
            <v>SEDIMENTADA</v>
          </cell>
          <cell r="AC696" t="str">
            <v>BUENO</v>
          </cell>
        </row>
        <row r="697">
          <cell r="Y697">
            <v>858</v>
          </cell>
          <cell r="Z697" t="str">
            <v>BUENO</v>
          </cell>
          <cell r="AA697">
            <v>0</v>
          </cell>
          <cell r="AC697" t="str">
            <v>BUENO</v>
          </cell>
        </row>
        <row r="698">
          <cell r="Y698">
            <v>228</v>
          </cell>
          <cell r="Z698" t="str">
            <v>BUENO</v>
          </cell>
          <cell r="AA698">
            <v>0</v>
          </cell>
          <cell r="AC698" t="str">
            <v>BUENO</v>
          </cell>
        </row>
        <row r="699">
          <cell r="Y699">
            <v>232</v>
          </cell>
          <cell r="Z699" t="str">
            <v>BUENO</v>
          </cell>
          <cell r="AA699">
            <v>0</v>
          </cell>
          <cell r="AC699" t="str">
            <v>BUENO</v>
          </cell>
        </row>
        <row r="700">
          <cell r="Y700">
            <v>76</v>
          </cell>
          <cell r="Z700" t="str">
            <v>BUENO</v>
          </cell>
          <cell r="AA700">
            <v>0</v>
          </cell>
          <cell r="AC700" t="str">
            <v>BUENO</v>
          </cell>
        </row>
        <row r="701">
          <cell r="Y701">
            <v>70</v>
          </cell>
          <cell r="Z701" t="str">
            <v>BUENO</v>
          </cell>
          <cell r="AA701">
            <v>0</v>
          </cell>
          <cell r="AC701" t="str">
            <v>BUENO</v>
          </cell>
        </row>
        <row r="702">
          <cell r="Y702">
            <v>78</v>
          </cell>
          <cell r="Z702" t="str">
            <v>BUENO</v>
          </cell>
          <cell r="AA702">
            <v>0</v>
          </cell>
          <cell r="AC702" t="str">
            <v>BUENO</v>
          </cell>
        </row>
        <row r="703">
          <cell r="Y703">
            <v>80</v>
          </cell>
          <cell r="Z703" t="str">
            <v>BUENO</v>
          </cell>
          <cell r="AA703">
            <v>0</v>
          </cell>
          <cell r="AC703" t="str">
            <v>BUENO</v>
          </cell>
        </row>
        <row r="704">
          <cell r="Y704">
            <v>572</v>
          </cell>
          <cell r="Z704" t="str">
            <v>BUENO</v>
          </cell>
          <cell r="AA704">
            <v>0</v>
          </cell>
          <cell r="AC704" t="str">
            <v>BUENO</v>
          </cell>
        </row>
        <row r="705">
          <cell r="Y705">
            <v>576</v>
          </cell>
          <cell r="Z705" t="str">
            <v>NO OBSERVADO</v>
          </cell>
          <cell r="AA705">
            <v>0</v>
          </cell>
          <cell r="AB705" t="str">
            <v>SEDIMENTADA</v>
          </cell>
          <cell r="AC705" t="str">
            <v>MALA</v>
          </cell>
        </row>
        <row r="706">
          <cell r="Y706">
            <v>83</v>
          </cell>
          <cell r="Z706" t="str">
            <v>BUENO</v>
          </cell>
          <cell r="AA706">
            <v>0</v>
          </cell>
          <cell r="AC706" t="str">
            <v>BUENO</v>
          </cell>
        </row>
        <row r="707">
          <cell r="Y707">
            <v>112</v>
          </cell>
          <cell r="Z707" t="str">
            <v>BUENO</v>
          </cell>
          <cell r="AA707">
            <v>0</v>
          </cell>
          <cell r="AC707" t="str">
            <v>BUENO</v>
          </cell>
        </row>
        <row r="708">
          <cell r="Y708" t="str">
            <v>TC6</v>
          </cell>
          <cell r="Z708" t="str">
            <v>BUENO</v>
          </cell>
          <cell r="AA708">
            <v>0</v>
          </cell>
          <cell r="AC708" t="str">
            <v>BUENO</v>
          </cell>
        </row>
        <row r="709">
          <cell r="Y709" t="str">
            <v>TC7</v>
          </cell>
          <cell r="Z709" t="str">
            <v>BUENO</v>
          </cell>
          <cell r="AA709">
            <v>0</v>
          </cell>
          <cell r="AC709" t="str">
            <v>BUENO</v>
          </cell>
        </row>
        <row r="710">
          <cell r="Y710">
            <v>184</v>
          </cell>
          <cell r="Z710" t="str">
            <v>BUENO</v>
          </cell>
          <cell r="AA710">
            <v>0</v>
          </cell>
          <cell r="AC710" t="str">
            <v>BUENO</v>
          </cell>
        </row>
        <row r="711">
          <cell r="Y711" t="str">
            <v>TC5</v>
          </cell>
          <cell r="Z711" t="str">
            <v>BUENO</v>
          </cell>
          <cell r="AA711">
            <v>0</v>
          </cell>
          <cell r="AC711" t="str">
            <v>BUENO</v>
          </cell>
        </row>
        <row r="712">
          <cell r="Y712">
            <v>426</v>
          </cell>
          <cell r="Z712" t="str">
            <v>BUENO</v>
          </cell>
          <cell r="AA712">
            <v>0</v>
          </cell>
          <cell r="AC712" t="str">
            <v>BUENO</v>
          </cell>
        </row>
        <row r="713">
          <cell r="Y713">
            <v>428</v>
          </cell>
          <cell r="Z713" t="str">
            <v>BUENO</v>
          </cell>
          <cell r="AA713">
            <v>0</v>
          </cell>
          <cell r="AC713" t="str">
            <v>BUENO</v>
          </cell>
        </row>
        <row r="714">
          <cell r="Y714">
            <v>528</v>
          </cell>
          <cell r="Z714" t="str">
            <v>BUENO</v>
          </cell>
          <cell r="AA714">
            <v>0</v>
          </cell>
          <cell r="AC714" t="str">
            <v>BUENO</v>
          </cell>
        </row>
        <row r="715">
          <cell r="Y715">
            <v>406</v>
          </cell>
          <cell r="Z715" t="str">
            <v>BUENO</v>
          </cell>
          <cell r="AA715">
            <v>0</v>
          </cell>
          <cell r="AC715" t="str">
            <v>BUENO</v>
          </cell>
        </row>
        <row r="716">
          <cell r="Y716" t="str">
            <v>S1</v>
          </cell>
          <cell r="Z716" t="str">
            <v>BUENO</v>
          </cell>
          <cell r="AA716">
            <v>0</v>
          </cell>
          <cell r="AC716" t="str">
            <v>BUENO</v>
          </cell>
        </row>
        <row r="717">
          <cell r="Y717" t="str">
            <v>S2</v>
          </cell>
          <cell r="Z717" t="str">
            <v>BUENO</v>
          </cell>
          <cell r="AA717">
            <v>0</v>
          </cell>
          <cell r="AC717" t="str">
            <v>BUENO</v>
          </cell>
        </row>
        <row r="718">
          <cell r="Y718" t="str">
            <v>S3</v>
          </cell>
          <cell r="Z718" t="str">
            <v>BUENO</v>
          </cell>
          <cell r="AA718">
            <v>0</v>
          </cell>
          <cell r="AC718" t="str">
            <v>BUENO</v>
          </cell>
        </row>
        <row r="719">
          <cell r="Y719" t="str">
            <v>S4</v>
          </cell>
          <cell r="Z719" t="str">
            <v>BUENO</v>
          </cell>
          <cell r="AA719">
            <v>0</v>
          </cell>
          <cell r="AC719" t="str">
            <v>BUENO</v>
          </cell>
        </row>
        <row r="720">
          <cell r="Y720" t="str">
            <v>S5</v>
          </cell>
          <cell r="Z720" t="str">
            <v>BUENO</v>
          </cell>
          <cell r="AA720">
            <v>0</v>
          </cell>
          <cell r="AC720" t="str">
            <v>BUENO</v>
          </cell>
        </row>
        <row r="721">
          <cell r="Y721" t="str">
            <v>S5A</v>
          </cell>
          <cell r="Z721" t="str">
            <v>BUENO</v>
          </cell>
          <cell r="AA721">
            <v>0</v>
          </cell>
          <cell r="AC721" t="str">
            <v>BUENO</v>
          </cell>
        </row>
        <row r="722">
          <cell r="Y722" t="str">
            <v>S5B</v>
          </cell>
          <cell r="Z722" t="str">
            <v>BUENO</v>
          </cell>
          <cell r="AA722">
            <v>0</v>
          </cell>
          <cell r="AC722" t="str">
            <v>BUENO</v>
          </cell>
        </row>
        <row r="723">
          <cell r="Y723" t="str">
            <v>S6</v>
          </cell>
          <cell r="Z723" t="str">
            <v>BUENO</v>
          </cell>
          <cell r="AA723">
            <v>0</v>
          </cell>
          <cell r="AC723" t="str">
            <v>BUENO</v>
          </cell>
        </row>
        <row r="724">
          <cell r="Y724" t="str">
            <v>S7AL</v>
          </cell>
          <cell r="Z724" t="str">
            <v>BUENO</v>
          </cell>
          <cell r="AA724">
            <v>0</v>
          </cell>
          <cell r="AC724" t="str">
            <v>BUENO</v>
          </cell>
        </row>
        <row r="725">
          <cell r="Y725" t="str">
            <v>S8</v>
          </cell>
          <cell r="Z725" t="str">
            <v>BUENO</v>
          </cell>
          <cell r="AA725">
            <v>0</v>
          </cell>
          <cell r="AC725" t="str">
            <v>BUENO</v>
          </cell>
        </row>
        <row r="726">
          <cell r="Y726" t="str">
            <v>S9</v>
          </cell>
          <cell r="Z726" t="str">
            <v>BUENO</v>
          </cell>
          <cell r="AA726">
            <v>0</v>
          </cell>
          <cell r="AC726" t="str">
            <v>BUENO</v>
          </cell>
        </row>
        <row r="727">
          <cell r="Y727" t="str">
            <v>S10</v>
          </cell>
          <cell r="Z727" t="str">
            <v>BUENO</v>
          </cell>
          <cell r="AA727">
            <v>0</v>
          </cell>
          <cell r="AC727" t="str">
            <v>BUENO</v>
          </cell>
        </row>
        <row r="728">
          <cell r="Y728" t="str">
            <v>S11</v>
          </cell>
          <cell r="Z728" t="str">
            <v>BUENO</v>
          </cell>
          <cell r="AA728">
            <v>0</v>
          </cell>
          <cell r="AC728" t="str">
            <v>BUENO</v>
          </cell>
        </row>
        <row r="729">
          <cell r="Y729" t="str">
            <v>S12</v>
          </cell>
          <cell r="Z729" t="str">
            <v>BUENO</v>
          </cell>
          <cell r="AA729">
            <v>0</v>
          </cell>
          <cell r="AC729" t="str">
            <v>BUENO</v>
          </cell>
        </row>
        <row r="730">
          <cell r="Y730" t="str">
            <v>S13</v>
          </cell>
          <cell r="Z730" t="str">
            <v>BUENO</v>
          </cell>
          <cell r="AA730">
            <v>0</v>
          </cell>
          <cell r="AC730" t="str">
            <v>BUENO</v>
          </cell>
        </row>
        <row r="731">
          <cell r="Y731" t="str">
            <v>S14</v>
          </cell>
          <cell r="Z731" t="str">
            <v>BUENO</v>
          </cell>
          <cell r="AA731">
            <v>0</v>
          </cell>
          <cell r="AC731" t="str">
            <v>BUENO</v>
          </cell>
        </row>
        <row r="732">
          <cell r="Y732" t="str">
            <v>S15</v>
          </cell>
          <cell r="Z732" t="str">
            <v>BUENO</v>
          </cell>
          <cell r="AA732">
            <v>0</v>
          </cell>
          <cell r="AC732" t="str">
            <v>BUENO</v>
          </cell>
        </row>
        <row r="733">
          <cell r="Y733" t="str">
            <v>S16</v>
          </cell>
          <cell r="Z733" t="str">
            <v>BUENO</v>
          </cell>
          <cell r="AA733">
            <v>0</v>
          </cell>
          <cell r="AC733" t="str">
            <v>BUENO</v>
          </cell>
        </row>
        <row r="734">
          <cell r="Y734" t="str">
            <v>S17</v>
          </cell>
          <cell r="Z734" t="str">
            <v>BUENO</v>
          </cell>
          <cell r="AA734">
            <v>0</v>
          </cell>
          <cell r="AC734" t="str">
            <v>BUENO</v>
          </cell>
        </row>
        <row r="735">
          <cell r="Y735" t="str">
            <v>S18</v>
          </cell>
          <cell r="Z735" t="str">
            <v>BUENO</v>
          </cell>
          <cell r="AA735">
            <v>0</v>
          </cell>
          <cell r="AC735" t="str">
            <v>BUENO</v>
          </cell>
        </row>
        <row r="736">
          <cell r="Y736" t="str">
            <v>S19AL</v>
          </cell>
          <cell r="Z736" t="str">
            <v>BUENO</v>
          </cell>
          <cell r="AA736">
            <v>0</v>
          </cell>
          <cell r="AC736" t="str">
            <v>BUENO</v>
          </cell>
        </row>
        <row r="737">
          <cell r="Y737" t="str">
            <v>S20</v>
          </cell>
          <cell r="Z737" t="str">
            <v>BUENO</v>
          </cell>
          <cell r="AA737">
            <v>0</v>
          </cell>
          <cell r="AC737" t="str">
            <v>BUENO</v>
          </cell>
        </row>
        <row r="738">
          <cell r="Y738" t="str">
            <v>S21</v>
          </cell>
          <cell r="Z738" t="str">
            <v>BUENO</v>
          </cell>
          <cell r="AA738">
            <v>0</v>
          </cell>
          <cell r="AC738" t="str">
            <v>BUENO</v>
          </cell>
        </row>
        <row r="739">
          <cell r="Y739" t="str">
            <v>S22</v>
          </cell>
          <cell r="Z739" t="str">
            <v>BUENO</v>
          </cell>
          <cell r="AA739">
            <v>0</v>
          </cell>
          <cell r="AC739" t="str">
            <v>BUENO</v>
          </cell>
        </row>
        <row r="740">
          <cell r="Y740" t="str">
            <v>TC3</v>
          </cell>
          <cell r="Z740" t="str">
            <v>BUENO</v>
          </cell>
          <cell r="AA740">
            <v>0</v>
          </cell>
          <cell r="AC740" t="str">
            <v>BUENO</v>
          </cell>
        </row>
        <row r="741">
          <cell r="Y741">
            <v>1104</v>
          </cell>
          <cell r="Z741" t="str">
            <v>BUENO</v>
          </cell>
          <cell r="AA741">
            <v>0</v>
          </cell>
          <cell r="AB741" t="str">
            <v>SEDIMENTADA</v>
          </cell>
          <cell r="AC741" t="str">
            <v>BUENO</v>
          </cell>
        </row>
        <row r="742">
          <cell r="Y742">
            <v>1114</v>
          </cell>
          <cell r="Z742" t="str">
            <v>BUENO</v>
          </cell>
          <cell r="AA742">
            <v>0</v>
          </cell>
          <cell r="AB742" t="str">
            <v>SEDIMENTADA</v>
          </cell>
          <cell r="AC742" t="str">
            <v>BUENO</v>
          </cell>
        </row>
        <row r="743">
          <cell r="Y743" t="str">
            <v>1A</v>
          </cell>
          <cell r="Z743" t="str">
            <v>BUENO</v>
          </cell>
          <cell r="AA743">
            <v>0</v>
          </cell>
          <cell r="AC743" t="str">
            <v>BUENO</v>
          </cell>
        </row>
        <row r="744">
          <cell r="Y744" t="str">
            <v>1116NA</v>
          </cell>
          <cell r="Z744" t="str">
            <v>BUENO</v>
          </cell>
          <cell r="AA744">
            <v>0</v>
          </cell>
          <cell r="AC744" t="str">
            <v>BUENO</v>
          </cell>
        </row>
        <row r="745">
          <cell r="Y745" t="str">
            <v>1116NB</v>
          </cell>
          <cell r="Z745" t="str">
            <v>BUENO</v>
          </cell>
          <cell r="AA745">
            <v>0</v>
          </cell>
          <cell r="AC745" t="str">
            <v>BUENO</v>
          </cell>
        </row>
        <row r="746">
          <cell r="Y746" t="str">
            <v>1116NC</v>
          </cell>
          <cell r="Z746" t="str">
            <v>BUENO</v>
          </cell>
          <cell r="AA746">
            <v>0</v>
          </cell>
          <cell r="AC746" t="str">
            <v>BUENO</v>
          </cell>
        </row>
        <row r="747">
          <cell r="Y747" t="str">
            <v>1116ND</v>
          </cell>
          <cell r="Z747" t="str">
            <v>BUENO</v>
          </cell>
          <cell r="AA747">
            <v>0</v>
          </cell>
          <cell r="AC747" t="str">
            <v>BUENO</v>
          </cell>
        </row>
        <row r="748">
          <cell r="Y748" t="str">
            <v>1066A</v>
          </cell>
          <cell r="Z748" t="str">
            <v>BUENO</v>
          </cell>
          <cell r="AA748">
            <v>0</v>
          </cell>
          <cell r="AC748" t="str">
            <v>BUENO</v>
          </cell>
        </row>
        <row r="749">
          <cell r="Y749" t="str">
            <v>986B</v>
          </cell>
          <cell r="Z749" t="str">
            <v>BUENO</v>
          </cell>
          <cell r="AA749">
            <v>0</v>
          </cell>
          <cell r="AC749" t="str">
            <v>BUENO</v>
          </cell>
        </row>
        <row r="750">
          <cell r="Y750" t="str">
            <v>986A</v>
          </cell>
          <cell r="Z750" t="str">
            <v>BUENO</v>
          </cell>
          <cell r="AA750">
            <v>0</v>
          </cell>
          <cell r="AC750" t="str">
            <v>BUENO</v>
          </cell>
        </row>
        <row r="751">
          <cell r="Y751" t="str">
            <v>666AL</v>
          </cell>
          <cell r="Z751" t="str">
            <v>BUENO</v>
          </cell>
          <cell r="AA751">
            <v>0</v>
          </cell>
          <cell r="AC751" t="str">
            <v>BUENO</v>
          </cell>
        </row>
        <row r="752">
          <cell r="Y752" t="str">
            <v>666A</v>
          </cell>
          <cell r="Z752" t="str">
            <v>BUENO</v>
          </cell>
          <cell r="AA752">
            <v>0</v>
          </cell>
          <cell r="AC752" t="str">
            <v>BUENO</v>
          </cell>
        </row>
        <row r="753">
          <cell r="Y753" t="str">
            <v>792A</v>
          </cell>
          <cell r="Z753" t="str">
            <v>BUENO</v>
          </cell>
          <cell r="AA753">
            <v>0</v>
          </cell>
          <cell r="AC753" t="str">
            <v>BUENO</v>
          </cell>
        </row>
        <row r="754">
          <cell r="Y754" t="str">
            <v>100A</v>
          </cell>
          <cell r="Z754" t="str">
            <v>BUENO</v>
          </cell>
          <cell r="AA754">
            <v>0</v>
          </cell>
          <cell r="AC754" t="str">
            <v>BUENO</v>
          </cell>
        </row>
        <row r="755">
          <cell r="Y755" t="str">
            <v>S7AL</v>
          </cell>
          <cell r="Z755" t="str">
            <v>BUENO</v>
          </cell>
          <cell r="AA755">
            <v>0</v>
          </cell>
          <cell r="AC755" t="str">
            <v>BUENO</v>
          </cell>
        </row>
        <row r="756">
          <cell r="Y756" t="str">
            <v>S7A</v>
          </cell>
          <cell r="Z756" t="str">
            <v>BUENO</v>
          </cell>
          <cell r="AA756">
            <v>0</v>
          </cell>
          <cell r="AC756" t="str">
            <v>BUENO</v>
          </cell>
        </row>
        <row r="757">
          <cell r="Y757" t="str">
            <v>S19AL</v>
          </cell>
          <cell r="Z757" t="str">
            <v>BUENO</v>
          </cell>
          <cell r="AA757">
            <v>0</v>
          </cell>
          <cell r="AC757" t="str">
            <v>BUENO</v>
          </cell>
        </row>
        <row r="758">
          <cell r="Y758" t="str">
            <v>S19A</v>
          </cell>
          <cell r="Z758" t="str">
            <v>BUENO</v>
          </cell>
          <cell r="AA758">
            <v>0</v>
          </cell>
          <cell r="AC758" t="str">
            <v>BUENO</v>
          </cell>
        </row>
        <row r="759">
          <cell r="Y759" t="str">
            <v>S20A</v>
          </cell>
          <cell r="Z759" t="str">
            <v>BUENO</v>
          </cell>
          <cell r="AA759">
            <v>0</v>
          </cell>
          <cell r="AC759" t="str">
            <v>BUENO</v>
          </cell>
        </row>
        <row r="760">
          <cell r="Y760" t="str">
            <v>4CB</v>
          </cell>
          <cell r="Z760" t="str">
            <v>BUENO</v>
          </cell>
          <cell r="AA760">
            <v>0</v>
          </cell>
          <cell r="AC760" t="str">
            <v>BUENO</v>
          </cell>
        </row>
        <row r="761">
          <cell r="Y761" t="str">
            <v>5CB</v>
          </cell>
          <cell r="Z761" t="str">
            <v>BUENO</v>
          </cell>
          <cell r="AA761">
            <v>0</v>
          </cell>
          <cell r="AC761" t="str">
            <v>BUENO</v>
          </cell>
        </row>
        <row r="762">
          <cell r="Y762" t="str">
            <v>6CB</v>
          </cell>
          <cell r="Z762" t="str">
            <v>BUENO</v>
          </cell>
          <cell r="AA762">
            <v>0</v>
          </cell>
          <cell r="AC762" t="str">
            <v>BUENO</v>
          </cell>
        </row>
        <row r="763">
          <cell r="Y763" t="str">
            <v>7CB</v>
          </cell>
          <cell r="Z763" t="str">
            <v>BUENO</v>
          </cell>
          <cell r="AA763">
            <v>0</v>
          </cell>
          <cell r="AC763" t="str">
            <v>BUENO</v>
          </cell>
        </row>
        <row r="764">
          <cell r="Y764" t="str">
            <v>8CB</v>
          </cell>
          <cell r="Z764" t="str">
            <v>BUENO</v>
          </cell>
          <cell r="AA764">
            <v>0</v>
          </cell>
          <cell r="AC764" t="str">
            <v>BUENO</v>
          </cell>
        </row>
        <row r="765">
          <cell r="Y765" t="str">
            <v>9CB</v>
          </cell>
          <cell r="Z765" t="str">
            <v>BUENO</v>
          </cell>
          <cell r="AA765">
            <v>0</v>
          </cell>
          <cell r="AC765" t="str">
            <v>BUENO</v>
          </cell>
        </row>
        <row r="766">
          <cell r="Y766" t="str">
            <v>10CB</v>
          </cell>
          <cell r="Z766" t="str">
            <v>BUENO</v>
          </cell>
          <cell r="AA766">
            <v>0</v>
          </cell>
          <cell r="AC766" t="str">
            <v>BUENO</v>
          </cell>
        </row>
        <row r="767">
          <cell r="Y767" t="str">
            <v>11CB</v>
          </cell>
          <cell r="Z767" t="str">
            <v>BUENO</v>
          </cell>
          <cell r="AA767">
            <v>0</v>
          </cell>
          <cell r="AC767" t="str">
            <v>BUENO</v>
          </cell>
        </row>
        <row r="768">
          <cell r="Y768" t="str">
            <v>C4</v>
          </cell>
          <cell r="Z768" t="str">
            <v>BUENO</v>
          </cell>
          <cell r="AA768">
            <v>0</v>
          </cell>
          <cell r="AC768" t="str">
            <v>BUENO</v>
          </cell>
        </row>
        <row r="769">
          <cell r="Y769" t="str">
            <v>C5</v>
          </cell>
          <cell r="Z769" t="str">
            <v>BUENO</v>
          </cell>
          <cell r="AA769">
            <v>0</v>
          </cell>
          <cell r="AC769" t="str">
            <v>BUENO</v>
          </cell>
        </row>
        <row r="770">
          <cell r="Y770" t="str">
            <v>C6</v>
          </cell>
          <cell r="Z770" t="str">
            <v>BUENO</v>
          </cell>
          <cell r="AA770">
            <v>0</v>
          </cell>
          <cell r="AC770" t="str">
            <v>BUENO</v>
          </cell>
        </row>
        <row r="771">
          <cell r="Y771" t="str">
            <v>C7</v>
          </cell>
          <cell r="Z771" t="str">
            <v>BUENO</v>
          </cell>
          <cell r="AA771">
            <v>0</v>
          </cell>
          <cell r="AC771" t="str">
            <v>BUENO</v>
          </cell>
        </row>
        <row r="772">
          <cell r="Y772" t="str">
            <v>C8</v>
          </cell>
          <cell r="Z772" t="str">
            <v>BUENO</v>
          </cell>
          <cell r="AA772">
            <v>0</v>
          </cell>
          <cell r="AC772" t="str">
            <v>BUENO</v>
          </cell>
        </row>
        <row r="773">
          <cell r="Y773" t="str">
            <v>C9</v>
          </cell>
          <cell r="Z773" t="str">
            <v>BUENO</v>
          </cell>
          <cell r="AA773">
            <v>0</v>
          </cell>
          <cell r="AC773" t="str">
            <v>BUENO</v>
          </cell>
        </row>
        <row r="774">
          <cell r="Y774" t="str">
            <v>C10</v>
          </cell>
          <cell r="Z774" t="str">
            <v>BUENO</v>
          </cell>
          <cell r="AA774">
            <v>0</v>
          </cell>
          <cell r="AC774" t="str">
            <v>BUENO</v>
          </cell>
        </row>
        <row r="775">
          <cell r="Y775" t="str">
            <v>C11</v>
          </cell>
          <cell r="Z775" t="str">
            <v>BUENO</v>
          </cell>
          <cell r="AA775">
            <v>0</v>
          </cell>
          <cell r="AC775" t="str">
            <v>BUENO</v>
          </cell>
        </row>
        <row r="776">
          <cell r="Y776" t="str">
            <v>C12</v>
          </cell>
          <cell r="Z776" t="str">
            <v>BUENO</v>
          </cell>
          <cell r="AA776">
            <v>0</v>
          </cell>
          <cell r="AC776" t="str">
            <v>BUENO</v>
          </cell>
        </row>
        <row r="777">
          <cell r="Y777" t="str">
            <v>C13</v>
          </cell>
          <cell r="Z777" t="str">
            <v>BUENO</v>
          </cell>
          <cell r="AA777">
            <v>0</v>
          </cell>
          <cell r="AC777" t="str">
            <v>BUENO</v>
          </cell>
        </row>
        <row r="778">
          <cell r="Y778" t="str">
            <v>C14</v>
          </cell>
          <cell r="Z778" t="str">
            <v>BUENO</v>
          </cell>
          <cell r="AA778">
            <v>0</v>
          </cell>
          <cell r="AC778" t="str">
            <v>BUENO</v>
          </cell>
        </row>
        <row r="779">
          <cell r="Y779" t="str">
            <v>C15</v>
          </cell>
          <cell r="Z779" t="str">
            <v>BUENO</v>
          </cell>
          <cell r="AA779">
            <v>0</v>
          </cell>
          <cell r="AC779" t="str">
            <v>BUENO</v>
          </cell>
        </row>
        <row r="781">
          <cell r="Y781" t="str">
            <v>12CB</v>
          </cell>
          <cell r="Z781" t="str">
            <v>BUENO</v>
          </cell>
          <cell r="AA781">
            <v>0</v>
          </cell>
          <cell r="AC781" t="str">
            <v>BUENO</v>
          </cell>
        </row>
        <row r="782">
          <cell r="Y782" t="str">
            <v>13CB</v>
          </cell>
          <cell r="Z782" t="str">
            <v>BUENO</v>
          </cell>
          <cell r="AA782">
            <v>0</v>
          </cell>
          <cell r="AC782" t="str">
            <v>BUENO</v>
          </cell>
        </row>
        <row r="783">
          <cell r="Y783" t="str">
            <v>14CB</v>
          </cell>
          <cell r="Z783" t="str">
            <v>BUENO</v>
          </cell>
          <cell r="AA783">
            <v>0</v>
          </cell>
          <cell r="AC783" t="str">
            <v>BUENO</v>
          </cell>
        </row>
        <row r="784">
          <cell r="Y784" t="str">
            <v>15CB</v>
          </cell>
          <cell r="Z784" t="str">
            <v>BUENO</v>
          </cell>
          <cell r="AA784">
            <v>0</v>
          </cell>
          <cell r="AC784" t="str">
            <v>BUENO</v>
          </cell>
        </row>
        <row r="785">
          <cell r="Y785" t="str">
            <v>20CB</v>
          </cell>
          <cell r="Z785" t="str">
            <v>BUENO</v>
          </cell>
          <cell r="AA785">
            <v>0</v>
          </cell>
          <cell r="AC785" t="str">
            <v>BUENO</v>
          </cell>
        </row>
        <row r="786">
          <cell r="Y786" t="str">
            <v>C16</v>
          </cell>
          <cell r="Z786" t="str">
            <v>BUENO</v>
          </cell>
          <cell r="AA786">
            <v>0</v>
          </cell>
          <cell r="AC786" t="str">
            <v>BUENO</v>
          </cell>
        </row>
        <row r="787">
          <cell r="Y787" t="str">
            <v>C17</v>
          </cell>
          <cell r="Z787" t="str">
            <v>BUENO</v>
          </cell>
          <cell r="AA787">
            <v>0</v>
          </cell>
          <cell r="AC787" t="str">
            <v>BUENO</v>
          </cell>
        </row>
        <row r="788">
          <cell r="Y788" t="str">
            <v>C18</v>
          </cell>
          <cell r="Z788" t="str">
            <v>BUENO</v>
          </cell>
          <cell r="AA788">
            <v>0</v>
          </cell>
          <cell r="AC788" t="str">
            <v>BUENO</v>
          </cell>
        </row>
        <row r="789">
          <cell r="Y789" t="str">
            <v>C19</v>
          </cell>
          <cell r="Z789" t="str">
            <v>BUENO</v>
          </cell>
          <cell r="AA789">
            <v>0</v>
          </cell>
          <cell r="AC789" t="str">
            <v>BUENO</v>
          </cell>
        </row>
        <row r="790">
          <cell r="Y790" t="str">
            <v>C20</v>
          </cell>
          <cell r="Z790" t="str">
            <v>BUENO</v>
          </cell>
          <cell r="AA790">
            <v>0</v>
          </cell>
          <cell r="AC790" t="str">
            <v>BUENO</v>
          </cell>
        </row>
        <row r="791">
          <cell r="Y791" t="str">
            <v>C21</v>
          </cell>
          <cell r="Z791" t="str">
            <v>BUENO</v>
          </cell>
          <cell r="AA791">
            <v>0</v>
          </cell>
          <cell r="AC791" t="str">
            <v>BUENO</v>
          </cell>
        </row>
        <row r="793">
          <cell r="Y793" t="str">
            <v>16CB</v>
          </cell>
          <cell r="Z793" t="str">
            <v>BUENO</v>
          </cell>
          <cell r="AA793">
            <v>0</v>
          </cell>
          <cell r="AC793" t="str">
            <v>BUENO</v>
          </cell>
        </row>
        <row r="794">
          <cell r="Y794" t="str">
            <v>C22</v>
          </cell>
          <cell r="Z794" t="str">
            <v>BUENO</v>
          </cell>
          <cell r="AA794">
            <v>0</v>
          </cell>
          <cell r="AC794" t="str">
            <v>BUENO</v>
          </cell>
        </row>
        <row r="795">
          <cell r="Y795" t="str">
            <v>C23</v>
          </cell>
          <cell r="Z795" t="str">
            <v>BUENO</v>
          </cell>
          <cell r="AA795">
            <v>0</v>
          </cell>
          <cell r="AC795" t="str">
            <v>BUENO</v>
          </cell>
        </row>
        <row r="796">
          <cell r="Y796" t="str">
            <v>C24</v>
          </cell>
          <cell r="Z796" t="str">
            <v>BUENO</v>
          </cell>
          <cell r="AA796">
            <v>0</v>
          </cell>
          <cell r="AC796" t="str">
            <v>BUENO</v>
          </cell>
        </row>
        <row r="797">
          <cell r="Y797" t="str">
            <v>C25</v>
          </cell>
          <cell r="Z797" t="str">
            <v>BUENO</v>
          </cell>
          <cell r="AA797">
            <v>0</v>
          </cell>
          <cell r="AC797" t="str">
            <v>BUENO</v>
          </cell>
        </row>
        <row r="798">
          <cell r="Y798" t="str">
            <v>C26</v>
          </cell>
          <cell r="Z798" t="str">
            <v>BUENO</v>
          </cell>
          <cell r="AA798">
            <v>0</v>
          </cell>
          <cell r="AC798" t="str">
            <v>BUENO</v>
          </cell>
        </row>
        <row r="799">
          <cell r="Y799" t="str">
            <v>C27</v>
          </cell>
          <cell r="Z799" t="str">
            <v>BUENO</v>
          </cell>
          <cell r="AA799">
            <v>0</v>
          </cell>
          <cell r="AC799" t="str">
            <v>BUENO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"/>
      <sheetName val="1 CONTROL CALIDAD"/>
      <sheetName val="2 COBERTURA ACU"/>
      <sheetName val="3 COBERTURA ALC"/>
      <sheetName val="4 COBERTURA MICROMED"/>
      <sheetName val="5 CONTINUIDAD"/>
      <sheetName val="6 IANC"/>
      <sheetName val="6.1 Curvas IANC"/>
      <sheetName val="7 PRESION"/>
      <sheetName val="9 Demanda Media_Real"/>
      <sheetName val="10 Proy Indices Sincelejo"/>
      <sheetName val="Evolución Indicadores"/>
    </sheetNames>
    <sheetDataSet>
      <sheetData sheetId="0" refreshError="1"/>
      <sheetData sheetId="1" refreshError="1"/>
      <sheetData sheetId="2" refreshError="1">
        <row r="6">
          <cell r="C6">
            <v>200301</v>
          </cell>
          <cell r="D6">
            <v>200302</v>
          </cell>
          <cell r="E6">
            <v>200303</v>
          </cell>
          <cell r="F6">
            <v>200304</v>
          </cell>
          <cell r="G6">
            <v>200305</v>
          </cell>
          <cell r="H6">
            <v>200306</v>
          </cell>
          <cell r="I6">
            <v>200307</v>
          </cell>
          <cell r="J6">
            <v>200308</v>
          </cell>
          <cell r="K6">
            <v>200309</v>
          </cell>
          <cell r="L6">
            <v>200310</v>
          </cell>
          <cell r="M6">
            <v>200311</v>
          </cell>
          <cell r="N6">
            <v>200312</v>
          </cell>
          <cell r="O6">
            <v>200401</v>
          </cell>
          <cell r="P6">
            <v>200402</v>
          </cell>
          <cell r="Q6">
            <v>200403</v>
          </cell>
          <cell r="R6">
            <v>200404</v>
          </cell>
          <cell r="S6">
            <v>200405</v>
          </cell>
          <cell r="T6">
            <v>200406</v>
          </cell>
          <cell r="U6">
            <v>200407</v>
          </cell>
          <cell r="V6">
            <v>200408</v>
          </cell>
          <cell r="W6">
            <v>200409</v>
          </cell>
          <cell r="X6">
            <v>200410</v>
          </cell>
          <cell r="Y6">
            <v>200411</v>
          </cell>
          <cell r="Z6">
            <v>200412</v>
          </cell>
        </row>
        <row r="25">
          <cell r="AD25">
            <v>36618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"/>
      <sheetName val="1 CONTROL CALIDAD"/>
      <sheetName val="2 COBERTURA ACU"/>
      <sheetName val="3 COBERTURA ALC"/>
      <sheetName val="4 COBERTURA MICROMED"/>
      <sheetName val="5 CONTINUIDAD"/>
      <sheetName val="6 IANC"/>
      <sheetName val="6.1 Curvas IANC"/>
      <sheetName val="7 PRESION"/>
      <sheetName val="9 Demanda Media_Real"/>
      <sheetName val="10 Proy Indices Sincelejo"/>
      <sheetName val="Evolución Indicadores"/>
    </sheetNames>
    <sheetDataSet>
      <sheetData sheetId="0" refreshError="1"/>
      <sheetData sheetId="1" refreshError="1"/>
      <sheetData sheetId="2" refreshError="1">
        <row r="6">
          <cell r="C6">
            <v>200301</v>
          </cell>
          <cell r="D6">
            <v>200302</v>
          </cell>
          <cell r="E6">
            <v>200303</v>
          </cell>
          <cell r="F6">
            <v>200304</v>
          </cell>
          <cell r="G6">
            <v>200305</v>
          </cell>
          <cell r="H6">
            <v>200306</v>
          </cell>
          <cell r="I6">
            <v>200307</v>
          </cell>
          <cell r="J6">
            <v>200308</v>
          </cell>
          <cell r="K6">
            <v>200309</v>
          </cell>
          <cell r="L6">
            <v>200310</v>
          </cell>
          <cell r="M6">
            <v>200311</v>
          </cell>
          <cell r="N6">
            <v>200312</v>
          </cell>
          <cell r="O6">
            <v>200401</v>
          </cell>
          <cell r="P6">
            <v>200402</v>
          </cell>
          <cell r="Q6">
            <v>200403</v>
          </cell>
          <cell r="R6">
            <v>200404</v>
          </cell>
          <cell r="S6">
            <v>200405</v>
          </cell>
          <cell r="T6">
            <v>200406</v>
          </cell>
          <cell r="U6">
            <v>200407</v>
          </cell>
          <cell r="V6">
            <v>200408</v>
          </cell>
          <cell r="W6">
            <v>200409</v>
          </cell>
          <cell r="X6">
            <v>200410</v>
          </cell>
          <cell r="Y6">
            <v>200411</v>
          </cell>
          <cell r="Z6">
            <v>200412</v>
          </cell>
        </row>
        <row r="25">
          <cell r="AD25">
            <v>36618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"/>
      <sheetName val="1 CONTROL CALIDAD"/>
      <sheetName val="2 COBERTURA ACU"/>
      <sheetName val="3 COBERTURA ALC"/>
      <sheetName val="4 COBERTURA MICROMED"/>
      <sheetName val="5 CONTINUIDAD"/>
      <sheetName val="6 IANC"/>
      <sheetName val="6.1 Curvas IANC"/>
      <sheetName val="7 PRESION"/>
      <sheetName val="9 Demanda Media_Real"/>
      <sheetName val="10 Proy Indices Sincelejo"/>
      <sheetName val="Evolución Indicadores"/>
    </sheetNames>
    <sheetDataSet>
      <sheetData sheetId="0" refreshError="1"/>
      <sheetData sheetId="1" refreshError="1"/>
      <sheetData sheetId="2" refreshError="1">
        <row r="6">
          <cell r="C6">
            <v>200301</v>
          </cell>
          <cell r="D6">
            <v>200302</v>
          </cell>
          <cell r="E6">
            <v>200303</v>
          </cell>
          <cell r="F6">
            <v>200304</v>
          </cell>
          <cell r="G6">
            <v>200305</v>
          </cell>
          <cell r="H6">
            <v>200306</v>
          </cell>
          <cell r="I6">
            <v>200307</v>
          </cell>
          <cell r="J6">
            <v>200308</v>
          </cell>
          <cell r="K6">
            <v>200309</v>
          </cell>
          <cell r="L6">
            <v>200310</v>
          </cell>
          <cell r="M6">
            <v>200311</v>
          </cell>
          <cell r="N6">
            <v>200312</v>
          </cell>
          <cell r="O6">
            <v>200401</v>
          </cell>
          <cell r="P6">
            <v>200402</v>
          </cell>
          <cell r="Q6">
            <v>200403</v>
          </cell>
          <cell r="R6">
            <v>200404</v>
          </cell>
          <cell r="S6">
            <v>200405</v>
          </cell>
          <cell r="T6">
            <v>200406</v>
          </cell>
          <cell r="U6">
            <v>200407</v>
          </cell>
          <cell r="V6">
            <v>200408</v>
          </cell>
          <cell r="W6">
            <v>200409</v>
          </cell>
          <cell r="X6">
            <v>200410</v>
          </cell>
          <cell r="Y6">
            <v>200411</v>
          </cell>
          <cell r="Z6">
            <v>200412</v>
          </cell>
        </row>
        <row r="25">
          <cell r="AD25">
            <v>36618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L codos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PE-17"/>
      <sheetName val="PE-18"/>
      <sheetName val="PE-19"/>
      <sheetName val="PE-20"/>
      <sheetName val="PE-21"/>
      <sheetName val="PE-22"/>
      <sheetName val="PE-23"/>
      <sheetName val="PE-24"/>
      <sheetName val="PE-25"/>
      <sheetName val="PE-26"/>
      <sheetName val="Entidades Financiadoras"/>
      <sheetName val="Control"/>
      <sheetName val="preinversion"/>
      <sheetName val="ejecucion"/>
      <sheetName val="mantenimiento"/>
      <sheetName val="List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I2" t="str">
            <v>ampere</v>
          </cell>
        </row>
        <row r="3">
          <cell r="AI3" t="str">
            <v>ampere sobre metro</v>
          </cell>
        </row>
        <row r="4">
          <cell r="AI4" t="str">
            <v>año</v>
          </cell>
        </row>
        <row r="5">
          <cell r="AI5" t="str">
            <v>bytes sobre segundo</v>
          </cell>
        </row>
        <row r="6">
          <cell r="AI6" t="str">
            <v>candela</v>
          </cell>
        </row>
        <row r="7">
          <cell r="AI7" t="str">
            <v>candela sobre metro cuadrado</v>
          </cell>
        </row>
        <row r="8">
          <cell r="AI8" t="str">
            <v>coulomb</v>
          </cell>
        </row>
        <row r="9">
          <cell r="AI9" t="str">
            <v>día</v>
          </cell>
        </row>
        <row r="10">
          <cell r="AI10" t="str">
            <v>esterradián</v>
          </cell>
        </row>
        <row r="11">
          <cell r="AI11" t="str">
            <v>farad</v>
          </cell>
        </row>
        <row r="12">
          <cell r="AI12" t="str">
            <v>grado</v>
          </cell>
        </row>
        <row r="13">
          <cell r="AI13" t="str">
            <v>hectárea</v>
          </cell>
        </row>
        <row r="14">
          <cell r="AI14" t="str">
            <v>henrio</v>
          </cell>
        </row>
        <row r="15">
          <cell r="AI15" t="str">
            <v>hertz</v>
          </cell>
        </row>
        <row r="16">
          <cell r="AI16" t="str">
            <v>hora</v>
          </cell>
        </row>
        <row r="17">
          <cell r="AI17" t="str">
            <v>Joule</v>
          </cell>
        </row>
        <row r="18">
          <cell r="AI18" t="str">
            <v>joule sobre Kelvin</v>
          </cell>
        </row>
        <row r="19">
          <cell r="AI19" t="str">
            <v>joule sobre kilogramo Kelvin</v>
          </cell>
        </row>
        <row r="20">
          <cell r="AI20" t="str">
            <v>kelvin</v>
          </cell>
        </row>
        <row r="21">
          <cell r="AI21" t="str">
            <v>kilogramo</v>
          </cell>
        </row>
        <row r="22">
          <cell r="AI22" t="str">
            <v>kilogramo entre metro cúbico</v>
          </cell>
        </row>
        <row r="23">
          <cell r="AI23" t="str">
            <v>kilometro</v>
          </cell>
        </row>
        <row r="24">
          <cell r="AI24" t="str">
            <v>kilometro sobre hora</v>
          </cell>
        </row>
        <row r="25">
          <cell r="AI25" t="str">
            <v>kilometro Cuadrado</v>
          </cell>
        </row>
        <row r="26">
          <cell r="AI26" t="str">
            <v>kilowatt</v>
          </cell>
        </row>
        <row r="27">
          <cell r="AI27" t="str">
            <v>kilowatthora</v>
          </cell>
        </row>
        <row r="28">
          <cell r="AI28" t="str">
            <v>litro</v>
          </cell>
        </row>
        <row r="29">
          <cell r="AI29" t="str">
            <v>lumen</v>
          </cell>
        </row>
        <row r="30">
          <cell r="AI30" t="str">
            <v>lux</v>
          </cell>
        </row>
        <row r="31">
          <cell r="AI31" t="str">
            <v>metro</v>
          </cell>
        </row>
        <row r="32">
          <cell r="AI32" t="str">
            <v>metro a la menos uno </v>
          </cell>
        </row>
        <row r="33">
          <cell r="AI33" t="str">
            <v>metro cuadrado</v>
          </cell>
        </row>
        <row r="34">
          <cell r="AI34" t="str">
            <v>metro cuadrado sobre segundo</v>
          </cell>
        </row>
        <row r="35">
          <cell r="AI35" t="str">
            <v>metro cúbico</v>
          </cell>
        </row>
        <row r="36">
          <cell r="AI36" t="str">
            <v>metro sobre segundo</v>
          </cell>
        </row>
        <row r="37">
          <cell r="AI37" t="str">
            <v>metro sobre segundo al cuadrado</v>
          </cell>
        </row>
        <row r="38">
          <cell r="AI38" t="str">
            <v>mes</v>
          </cell>
        </row>
        <row r="39">
          <cell r="AI39" t="str">
            <v>minuto</v>
          </cell>
        </row>
        <row r="40">
          <cell r="AI40" t="str">
            <v>ml</v>
          </cell>
        </row>
        <row r="41">
          <cell r="AI41" t="str">
            <v>mol</v>
          </cell>
        </row>
        <row r="42">
          <cell r="AI42" t="str">
            <v>Mw</v>
          </cell>
        </row>
        <row r="43">
          <cell r="AI43" t="str">
            <v>newton</v>
          </cell>
        </row>
        <row r="44">
          <cell r="AI44" t="str">
            <v>newton-segundo sobre metro cuadrado</v>
          </cell>
        </row>
        <row r="45">
          <cell r="AI45" t="str">
            <v>número</v>
          </cell>
        </row>
        <row r="46">
          <cell r="AI46" t="str">
            <v>ohm</v>
          </cell>
        </row>
        <row r="47">
          <cell r="AI47" t="str">
            <v>Pacientes sobre día</v>
          </cell>
        </row>
        <row r="48">
          <cell r="AI48" t="str">
            <v>pascal</v>
          </cell>
        </row>
        <row r="49">
          <cell r="AI49" t="str">
            <v>radián</v>
          </cell>
        </row>
        <row r="50">
          <cell r="AI50" t="str">
            <v>radián sobre segundo al cuadrado</v>
          </cell>
        </row>
        <row r="51">
          <cell r="AI51" t="str">
            <v>radián sobre segundo </v>
          </cell>
        </row>
        <row r="52">
          <cell r="AI52" t="str">
            <v>segundo</v>
          </cell>
        </row>
        <row r="53">
          <cell r="AI53" t="str">
            <v>siemens</v>
          </cell>
        </row>
        <row r="54">
          <cell r="AI54" t="str">
            <v>tesla </v>
          </cell>
        </row>
        <row r="55">
          <cell r="AI55" t="str">
            <v>tonelada</v>
          </cell>
        </row>
        <row r="56">
          <cell r="AI56" t="str">
            <v>volt</v>
          </cell>
        </row>
        <row r="57">
          <cell r="AI57" t="str">
            <v>volt sobre metro</v>
          </cell>
        </row>
        <row r="58">
          <cell r="AI58" t="str">
            <v>waner</v>
          </cell>
        </row>
        <row r="59">
          <cell r="AI59" t="str">
            <v>watt</v>
          </cell>
        </row>
        <row r="60">
          <cell r="AI60" t="str">
            <v>watt sobre estéreo-radián</v>
          </cell>
        </row>
        <row r="61">
          <cell r="AI61" t="str">
            <v>watt sobre metro Kelvin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LINEA IMP"/>
      <sheetName val="CANTIDADES SENA"/>
      <sheetName val="CANTIDADES BAT"/>
      <sheetName val="LINEA DE DESAGÜE"/>
      <sheetName val="CANT LINEA SENA-ASAA"/>
      <sheetName val="1,01"/>
      <sheetName val="1,02"/>
      <sheetName val="2,01"/>
      <sheetName val="2,02"/>
      <sheetName val="2,03"/>
      <sheetName val="2,04"/>
      <sheetName val="2,05"/>
      <sheetName val="3,01"/>
      <sheetName val="3,02"/>
      <sheetName val="3,03"/>
      <sheetName val="3,04"/>
      <sheetName val="3,05"/>
      <sheetName val="3,06"/>
      <sheetName val="3,07"/>
      <sheetName val="3,08"/>
      <sheetName val="3,09"/>
      <sheetName val="3,10"/>
      <sheetName val="3,11"/>
      <sheetName val="3,12"/>
      <sheetName val="3,13"/>
      <sheetName val="3,14"/>
      <sheetName val="3,15"/>
      <sheetName val="3,16"/>
      <sheetName val="3,17"/>
      <sheetName val="3,18"/>
      <sheetName val="3,21"/>
      <sheetName val="6,01"/>
      <sheetName val="6,02"/>
      <sheetName val="6,03"/>
      <sheetName val="6,04"/>
      <sheetName val="6,05"/>
      <sheetName val="6,06"/>
      <sheetName val="6,07"/>
      <sheetName val="6,08"/>
      <sheetName val="6,09"/>
      <sheetName val="6,10"/>
      <sheetName val="6,11"/>
      <sheetName val="6,12"/>
      <sheetName val="6,13"/>
      <sheetName val="6,14"/>
      <sheetName val="6,15"/>
      <sheetName val="6,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3">
          <cell r="F43">
            <v>1895</v>
          </cell>
        </row>
      </sheetData>
      <sheetData sheetId="6">
        <row r="43">
          <cell r="F43">
            <v>14078</v>
          </cell>
        </row>
      </sheetData>
      <sheetData sheetId="7">
        <row r="43">
          <cell r="F43">
            <v>12344</v>
          </cell>
        </row>
      </sheetData>
      <sheetData sheetId="8">
        <row r="43">
          <cell r="F43">
            <v>60280</v>
          </cell>
        </row>
      </sheetData>
      <sheetData sheetId="9">
        <row r="43">
          <cell r="F43">
            <v>14546</v>
          </cell>
        </row>
      </sheetData>
      <sheetData sheetId="10">
        <row r="43">
          <cell r="F43">
            <v>49585</v>
          </cell>
        </row>
      </sheetData>
      <sheetData sheetId="11">
        <row r="43">
          <cell r="F43">
            <v>19742</v>
          </cell>
        </row>
      </sheetData>
      <sheetData sheetId="12">
        <row r="43">
          <cell r="F43">
            <v>18923</v>
          </cell>
        </row>
      </sheetData>
      <sheetData sheetId="13">
        <row r="43">
          <cell r="F43">
            <v>122838</v>
          </cell>
        </row>
      </sheetData>
      <sheetData sheetId="14">
        <row r="43">
          <cell r="F43">
            <v>471198</v>
          </cell>
        </row>
      </sheetData>
      <sheetData sheetId="15">
        <row r="43">
          <cell r="F43">
            <v>390039</v>
          </cell>
        </row>
      </sheetData>
      <sheetData sheetId="16">
        <row r="43">
          <cell r="F43">
            <v>316232</v>
          </cell>
        </row>
      </sheetData>
      <sheetData sheetId="17">
        <row r="43">
          <cell r="F43">
            <v>316232</v>
          </cell>
        </row>
      </sheetData>
      <sheetData sheetId="18">
        <row r="43">
          <cell r="F43">
            <v>552539</v>
          </cell>
        </row>
      </sheetData>
      <sheetData sheetId="19">
        <row r="43">
          <cell r="F43">
            <v>552539</v>
          </cell>
        </row>
      </sheetData>
      <sheetData sheetId="20">
        <row r="43">
          <cell r="F43">
            <v>79328</v>
          </cell>
        </row>
      </sheetData>
      <sheetData sheetId="21">
        <row r="43">
          <cell r="F43">
            <v>79328</v>
          </cell>
        </row>
      </sheetData>
      <sheetData sheetId="22">
        <row r="43">
          <cell r="F43">
            <v>16911</v>
          </cell>
        </row>
      </sheetData>
      <sheetData sheetId="23">
        <row r="43">
          <cell r="F43">
            <v>103926</v>
          </cell>
        </row>
      </sheetData>
      <sheetData sheetId="24">
        <row r="43">
          <cell r="F43">
            <v>6452</v>
          </cell>
        </row>
      </sheetData>
      <sheetData sheetId="25">
        <row r="43">
          <cell r="F43">
            <v>198078</v>
          </cell>
        </row>
      </sheetData>
      <sheetData sheetId="26">
        <row r="43">
          <cell r="F43">
            <v>69134</v>
          </cell>
        </row>
      </sheetData>
      <sheetData sheetId="27">
        <row r="43">
          <cell r="F43">
            <v>96151</v>
          </cell>
        </row>
      </sheetData>
      <sheetData sheetId="28">
        <row r="43">
          <cell r="F43">
            <v>93759</v>
          </cell>
        </row>
      </sheetData>
      <sheetData sheetId="29">
        <row r="43">
          <cell r="F43">
            <v>1845262</v>
          </cell>
        </row>
      </sheetData>
      <sheetData sheetId="30">
        <row r="43">
          <cell r="F43">
            <v>376180</v>
          </cell>
        </row>
      </sheetData>
      <sheetData sheetId="31">
        <row r="43">
          <cell r="F43">
            <v>196256</v>
          </cell>
        </row>
      </sheetData>
      <sheetData sheetId="32">
        <row r="43">
          <cell r="F43">
            <v>5634835</v>
          </cell>
        </row>
      </sheetData>
      <sheetData sheetId="33">
        <row r="43">
          <cell r="F43">
            <v>2322332</v>
          </cell>
        </row>
      </sheetData>
      <sheetData sheetId="34">
        <row r="43">
          <cell r="F43">
            <v>2292172</v>
          </cell>
        </row>
      </sheetData>
      <sheetData sheetId="35">
        <row r="43">
          <cell r="F43">
            <v>2192412</v>
          </cell>
        </row>
      </sheetData>
      <sheetData sheetId="36">
        <row r="43">
          <cell r="F43">
            <v>9752133</v>
          </cell>
        </row>
      </sheetData>
      <sheetData sheetId="37">
        <row r="43">
          <cell r="F43">
            <v>10509612</v>
          </cell>
        </row>
      </sheetData>
      <sheetData sheetId="38">
        <row r="43">
          <cell r="F43">
            <v>830467</v>
          </cell>
        </row>
      </sheetData>
      <sheetData sheetId="39">
        <row r="43">
          <cell r="F43">
            <v>595201</v>
          </cell>
        </row>
      </sheetData>
      <sheetData sheetId="40">
        <row r="43">
          <cell r="F43">
            <v>53320</v>
          </cell>
        </row>
      </sheetData>
      <sheetData sheetId="41">
        <row r="43">
          <cell r="F43">
            <v>602054</v>
          </cell>
        </row>
      </sheetData>
      <sheetData sheetId="42">
        <row r="43">
          <cell r="F43">
            <v>319789</v>
          </cell>
        </row>
      </sheetData>
      <sheetData sheetId="43">
        <row r="43">
          <cell r="F43">
            <v>2034652</v>
          </cell>
        </row>
      </sheetData>
      <sheetData sheetId="44">
        <row r="43">
          <cell r="F43">
            <v>477932</v>
          </cell>
        </row>
      </sheetData>
      <sheetData sheetId="45">
        <row r="43">
          <cell r="F43">
            <v>747052</v>
          </cell>
        </row>
      </sheetData>
      <sheetData sheetId="46">
        <row r="43">
          <cell r="F43">
            <v>798092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LINEA IMP SENA-BAT"/>
      <sheetName val="CANTIDADES SENA"/>
      <sheetName val="CANTIDADES BAT"/>
      <sheetName val="LINEA DE DESAGÜE"/>
      <sheetName val="CANT LINEA SENA-ASAA"/>
      <sheetName val="1,01"/>
      <sheetName val="1,02"/>
      <sheetName val="2,01"/>
      <sheetName val="2,02"/>
      <sheetName val="2,03"/>
      <sheetName val="2,04"/>
      <sheetName val="2,05"/>
      <sheetName val="3,01"/>
      <sheetName val="3,02"/>
      <sheetName val="3,03"/>
      <sheetName val="3,04"/>
      <sheetName val="3,05"/>
      <sheetName val="3,06"/>
      <sheetName val="3,07"/>
      <sheetName val="3,08"/>
      <sheetName val="3,09"/>
      <sheetName val="3,10"/>
      <sheetName val="3,11"/>
      <sheetName val="3,12"/>
      <sheetName val="3,13"/>
      <sheetName val="3,14"/>
      <sheetName val="3,15"/>
      <sheetName val="3,16"/>
      <sheetName val="3,17"/>
      <sheetName val="3,18"/>
      <sheetName val="5,01"/>
      <sheetName val="5,02"/>
      <sheetName val="5,03"/>
      <sheetName val="5,04"/>
      <sheetName val="5,05"/>
      <sheetName val="5,06"/>
      <sheetName val="5,07"/>
      <sheetName val="5,08"/>
      <sheetName val="5,09"/>
      <sheetName val="5,10"/>
      <sheetName val="5,11"/>
      <sheetName val="5,12"/>
      <sheetName val="5,13"/>
      <sheetName val="5,14"/>
      <sheetName val="5,15"/>
      <sheetName val="5,16"/>
    </sheetNames>
    <sheetDataSet>
      <sheetData sheetId="0"/>
      <sheetData sheetId="1">
        <row r="6">
          <cell r="B6">
            <v>252</v>
          </cell>
        </row>
        <row r="18">
          <cell r="E18">
            <v>25.200000000000003</v>
          </cell>
        </row>
        <row r="26">
          <cell r="D26">
            <v>12.7690583328</v>
          </cell>
        </row>
        <row r="30">
          <cell r="E30">
            <v>37.799999999999997</v>
          </cell>
        </row>
      </sheetData>
      <sheetData sheetId="2">
        <row r="6">
          <cell r="B6">
            <v>1590</v>
          </cell>
        </row>
        <row r="26">
          <cell r="D26">
            <v>80.566677576000004</v>
          </cell>
        </row>
        <row r="30">
          <cell r="E30">
            <v>238.5</v>
          </cell>
        </row>
      </sheetData>
      <sheetData sheetId="3">
        <row r="8">
          <cell r="D8">
            <v>600</v>
          </cell>
        </row>
        <row r="9">
          <cell r="D9">
            <v>63</v>
          </cell>
        </row>
        <row r="10">
          <cell r="D10">
            <v>19.457612697599998</v>
          </cell>
        </row>
      </sheetData>
      <sheetData sheetId="4">
        <row r="6">
          <cell r="B6">
            <v>4602</v>
          </cell>
        </row>
        <row r="26">
          <cell r="D26">
            <v>233.08598544</v>
          </cell>
        </row>
        <row r="30">
          <cell r="E30">
            <v>690</v>
          </cell>
        </row>
        <row r="35">
          <cell r="C35">
            <v>1150</v>
          </cell>
        </row>
        <row r="39">
          <cell r="C39">
            <v>575</v>
          </cell>
        </row>
        <row r="43">
          <cell r="C43">
            <v>86.25</v>
          </cell>
        </row>
        <row r="47">
          <cell r="C47">
            <v>115</v>
          </cell>
        </row>
        <row r="51">
          <cell r="C51">
            <v>575</v>
          </cell>
        </row>
      </sheetData>
      <sheetData sheetId="5">
        <row r="43">
          <cell r="F43">
            <v>1895</v>
          </cell>
        </row>
      </sheetData>
      <sheetData sheetId="6">
        <row r="43">
          <cell r="F43">
            <v>14078</v>
          </cell>
        </row>
      </sheetData>
      <sheetData sheetId="7">
        <row r="43">
          <cell r="F43">
            <v>12344</v>
          </cell>
        </row>
      </sheetData>
      <sheetData sheetId="8">
        <row r="43">
          <cell r="F43">
            <v>60280</v>
          </cell>
        </row>
      </sheetData>
      <sheetData sheetId="9">
        <row r="43">
          <cell r="F43">
            <v>14546</v>
          </cell>
        </row>
      </sheetData>
      <sheetData sheetId="10">
        <row r="43">
          <cell r="F43">
            <v>49585</v>
          </cell>
        </row>
      </sheetData>
      <sheetData sheetId="11">
        <row r="43">
          <cell r="F43">
            <v>19742</v>
          </cell>
        </row>
      </sheetData>
      <sheetData sheetId="12">
        <row r="43">
          <cell r="F43">
            <v>18923</v>
          </cell>
        </row>
      </sheetData>
      <sheetData sheetId="13">
        <row r="43">
          <cell r="F43">
            <v>6452</v>
          </cell>
        </row>
      </sheetData>
      <sheetData sheetId="14">
        <row r="43">
          <cell r="F43">
            <v>471198</v>
          </cell>
        </row>
      </sheetData>
      <sheetData sheetId="15">
        <row r="43">
          <cell r="F43">
            <v>169956</v>
          </cell>
        </row>
      </sheetData>
      <sheetData sheetId="16"/>
      <sheetData sheetId="17">
        <row r="43">
          <cell r="F43">
            <v>169956</v>
          </cell>
        </row>
      </sheetData>
      <sheetData sheetId="18">
        <row r="43">
          <cell r="F43">
            <v>57099</v>
          </cell>
        </row>
      </sheetData>
      <sheetData sheetId="19">
        <row r="43">
          <cell r="F43">
            <v>57099</v>
          </cell>
        </row>
      </sheetData>
      <sheetData sheetId="20">
        <row r="43">
          <cell r="F43">
            <v>5128</v>
          </cell>
        </row>
      </sheetData>
      <sheetData sheetId="21">
        <row r="43">
          <cell r="F43">
            <v>5128</v>
          </cell>
        </row>
      </sheetData>
      <sheetData sheetId="22"/>
      <sheetData sheetId="23">
        <row r="43">
          <cell r="F43">
            <v>6452</v>
          </cell>
        </row>
      </sheetData>
      <sheetData sheetId="24">
        <row r="43">
          <cell r="F43">
            <v>6452</v>
          </cell>
        </row>
      </sheetData>
      <sheetData sheetId="25">
        <row r="43">
          <cell r="F43">
            <v>213987</v>
          </cell>
        </row>
      </sheetData>
      <sheetData sheetId="26">
        <row r="43">
          <cell r="F43">
            <v>72337</v>
          </cell>
        </row>
      </sheetData>
      <sheetData sheetId="27">
        <row r="43">
          <cell r="F43">
            <v>32795</v>
          </cell>
        </row>
      </sheetData>
      <sheetData sheetId="28">
        <row r="43">
          <cell r="F43">
            <v>54262</v>
          </cell>
        </row>
      </sheetData>
      <sheetData sheetId="29">
        <row r="43">
          <cell r="F43">
            <v>45262</v>
          </cell>
        </row>
      </sheetData>
      <sheetData sheetId="30">
        <row r="43">
          <cell r="F43">
            <v>297710</v>
          </cell>
        </row>
      </sheetData>
      <sheetData sheetId="31">
        <row r="43">
          <cell r="F43">
            <v>5632585</v>
          </cell>
        </row>
      </sheetData>
      <sheetData sheetId="32">
        <row r="43">
          <cell r="F43">
            <v>2320001</v>
          </cell>
        </row>
      </sheetData>
      <sheetData sheetId="33">
        <row r="43">
          <cell r="F43">
            <v>2289840</v>
          </cell>
        </row>
      </sheetData>
      <sheetData sheetId="34">
        <row r="43">
          <cell r="F43">
            <v>2190080</v>
          </cell>
        </row>
      </sheetData>
      <sheetData sheetId="35">
        <row r="43">
          <cell r="F43">
            <v>9749800</v>
          </cell>
        </row>
      </sheetData>
      <sheetData sheetId="36">
        <row r="43">
          <cell r="F43">
            <v>10507280</v>
          </cell>
        </row>
      </sheetData>
      <sheetData sheetId="37">
        <row r="43">
          <cell r="F43">
            <v>828135</v>
          </cell>
        </row>
      </sheetData>
      <sheetData sheetId="38">
        <row r="43">
          <cell r="F43">
            <v>592870</v>
          </cell>
        </row>
      </sheetData>
      <sheetData sheetId="39">
        <row r="43">
          <cell r="F43">
            <v>90709</v>
          </cell>
        </row>
      </sheetData>
      <sheetData sheetId="40">
        <row r="43">
          <cell r="F43">
            <v>5339272</v>
          </cell>
        </row>
      </sheetData>
      <sheetData sheetId="41">
        <row r="43">
          <cell r="F43">
            <v>317458</v>
          </cell>
        </row>
      </sheetData>
      <sheetData sheetId="42">
        <row r="43">
          <cell r="F43">
            <v>2032320</v>
          </cell>
        </row>
      </sheetData>
      <sheetData sheetId="43">
        <row r="43">
          <cell r="F43">
            <v>475600</v>
          </cell>
        </row>
      </sheetData>
      <sheetData sheetId="44">
        <row r="43">
          <cell r="F43">
            <v>744720</v>
          </cell>
        </row>
      </sheetData>
      <sheetData sheetId="45">
        <row r="43">
          <cell r="F43">
            <v>795760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LI COM 10"/>
      <sheetName val="PTAP"/>
      <sheetName val="EQUIP POZO"/>
      <sheetName val="EQUIP POZO 2"/>
      <sheetName val="CONST CASETA"/>
      <sheetName val="PRESUPUESTO ELECTRICA 1"/>
      <sheetName val="PRESUPUESTO ELECTRICA 2"/>
      <sheetName val="CONST CASETA OPE"/>
      <sheetName val="EMPALMES "/>
      <sheetName val="COMPONENTE AMBIENTAL COM 10"/>
      <sheetName val="COMPONENTE SOCIAL COM 10"/>
      <sheetName val="PRESUPUESTO SISO"/>
      <sheetName val="RESUMEN"/>
      <sheetName val="RESUMEN (2)"/>
    </sheetNames>
    <sheetDataSet>
      <sheetData sheetId="0">
        <row r="68">
          <cell r="N68">
            <v>59237427.992678568</v>
          </cell>
        </row>
      </sheetData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>
        <row r="25">
          <cell r="K25">
            <v>11343743885.369661</v>
          </cell>
        </row>
      </sheetData>
      <sheetData sheetId="13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TOTAL COMUNA 10  (2)"/>
      <sheetName val="SALIDA A MAICAO"/>
      <sheetName val="APU"/>
      <sheetName val="Hoja1"/>
    </sheetNames>
    <sheetDataSet>
      <sheetData sheetId="0" refreshError="1"/>
      <sheetData sheetId="1" refreshError="1"/>
      <sheetData sheetId="2" refreshError="1">
        <row r="216">
          <cell r="G216">
            <v>1</v>
          </cell>
        </row>
        <row r="258">
          <cell r="G258">
            <v>3</v>
          </cell>
        </row>
        <row r="352">
          <cell r="G352">
            <v>2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ubería"/>
      <sheetName val="Comparación Aranceles"/>
      <sheetName val="Comparación textos"/>
    </sheetNames>
    <sheetDataSet>
      <sheetData sheetId="0"/>
      <sheetData sheetId="1"/>
      <sheetData sheetId="2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ST CASETA"/>
      <sheetName val="1,1,1"/>
      <sheetName val="1,1,2"/>
      <sheetName val="1,1,3"/>
      <sheetName val="1,1,4"/>
      <sheetName val="1,1,5"/>
      <sheetName val="1,1,6"/>
      <sheetName val="1,1,7"/>
      <sheetName val="1,1,8"/>
      <sheetName val="1,1,9"/>
      <sheetName val="1,1,10"/>
      <sheetName val="1,1,11"/>
      <sheetName val="1,1,12"/>
      <sheetName val="1,1,13"/>
      <sheetName val="1,1,14"/>
      <sheetName val="1,1,15"/>
      <sheetName val="1,1,16"/>
      <sheetName val="1,1,17"/>
      <sheetName val="1,1,18"/>
      <sheetName val="1,1,19"/>
      <sheetName val="1,1,20"/>
      <sheetName val="1,1,21"/>
      <sheetName val="1,1,22"/>
      <sheetName val="1,1,23"/>
      <sheetName val="1,1,24"/>
      <sheetName val="1,1,25"/>
      <sheetName val="1,1,26"/>
      <sheetName val="1,1,27"/>
      <sheetName val="1,1,28"/>
      <sheetName val="1,1,29"/>
      <sheetName val="1,1,30"/>
      <sheetName val="1,1,31"/>
      <sheetName val="1,1,32"/>
      <sheetName val="1,1,33"/>
      <sheetName val="1,2,1"/>
      <sheetName val="1,2,2"/>
      <sheetName val="1,3,1"/>
      <sheetName val="1,3,2"/>
      <sheetName val="1,3,3"/>
    </sheetNames>
    <sheetDataSet>
      <sheetData sheetId="0"/>
      <sheetData sheetId="1">
        <row r="46">
          <cell r="G46">
            <v>491000</v>
          </cell>
        </row>
      </sheetData>
      <sheetData sheetId="2">
        <row r="46">
          <cell r="G46">
            <v>749999.99999999965</v>
          </cell>
        </row>
      </sheetData>
      <sheetData sheetId="3">
        <row r="45">
          <cell r="G45">
            <v>700000.00000000012</v>
          </cell>
        </row>
      </sheetData>
      <sheetData sheetId="4">
        <row r="46">
          <cell r="G46">
            <v>1223040</v>
          </cell>
        </row>
      </sheetData>
      <sheetData sheetId="5">
        <row r="46">
          <cell r="G46">
            <v>674999.99999999988</v>
          </cell>
        </row>
      </sheetData>
      <sheetData sheetId="6">
        <row r="46">
          <cell r="G46">
            <v>446880.00000000017</v>
          </cell>
        </row>
      </sheetData>
      <sheetData sheetId="7">
        <row r="46">
          <cell r="G46">
            <v>699999.99999999988</v>
          </cell>
        </row>
      </sheetData>
      <sheetData sheetId="8"/>
      <sheetData sheetId="9">
        <row r="44">
          <cell r="G44">
            <v>4105.4166237500003</v>
          </cell>
        </row>
      </sheetData>
      <sheetData sheetId="10">
        <row r="46">
          <cell r="G46">
            <v>45000.000000000007</v>
          </cell>
        </row>
      </sheetData>
      <sheetData sheetId="11">
        <row r="45">
          <cell r="G45">
            <v>22499.999999999996</v>
          </cell>
        </row>
      </sheetData>
      <sheetData sheetId="12">
        <row r="46">
          <cell r="G46">
            <v>50000</v>
          </cell>
        </row>
      </sheetData>
      <sheetData sheetId="13">
        <row r="47">
          <cell r="G47">
            <v>32000</v>
          </cell>
        </row>
      </sheetData>
      <sheetData sheetId="14">
        <row r="49">
          <cell r="G49">
            <v>2000000</v>
          </cell>
        </row>
      </sheetData>
      <sheetData sheetId="15">
        <row r="49">
          <cell r="G49">
            <v>750000</v>
          </cell>
        </row>
      </sheetData>
      <sheetData sheetId="16">
        <row r="48">
          <cell r="G48">
            <v>4000000</v>
          </cell>
        </row>
      </sheetData>
      <sheetData sheetId="17">
        <row r="48">
          <cell r="G48">
            <v>5000000</v>
          </cell>
        </row>
      </sheetData>
      <sheetData sheetId="18">
        <row r="46">
          <cell r="G46">
            <v>80000</v>
          </cell>
        </row>
      </sheetData>
      <sheetData sheetId="19">
        <row r="47">
          <cell r="G47">
            <v>200000.00000000006</v>
          </cell>
        </row>
      </sheetData>
      <sheetData sheetId="20">
        <row r="47">
          <cell r="G47">
            <v>699999.99999999988</v>
          </cell>
        </row>
      </sheetData>
      <sheetData sheetId="21">
        <row r="45">
          <cell r="G45">
            <v>25000.000000000025</v>
          </cell>
        </row>
      </sheetData>
      <sheetData sheetId="22">
        <row r="47">
          <cell r="G47">
            <v>25000.000000000007</v>
          </cell>
        </row>
      </sheetData>
      <sheetData sheetId="23">
        <row r="48">
          <cell r="G48">
            <v>30000</v>
          </cell>
        </row>
      </sheetData>
      <sheetData sheetId="24">
        <row r="47">
          <cell r="G47">
            <v>400000</v>
          </cell>
        </row>
      </sheetData>
      <sheetData sheetId="25">
        <row r="47">
          <cell r="G47">
            <v>1100000</v>
          </cell>
        </row>
      </sheetData>
      <sheetData sheetId="26">
        <row r="47">
          <cell r="G47">
            <v>5000000</v>
          </cell>
        </row>
      </sheetData>
      <sheetData sheetId="27">
        <row r="50">
          <cell r="G50">
            <v>40000.000000000007</v>
          </cell>
        </row>
      </sheetData>
      <sheetData sheetId="28">
        <row r="50">
          <cell r="G50">
            <v>60000.000000000015</v>
          </cell>
        </row>
      </sheetData>
      <sheetData sheetId="29">
        <row r="47">
          <cell r="G47">
            <v>190000</v>
          </cell>
        </row>
      </sheetData>
      <sheetData sheetId="30">
        <row r="44">
          <cell r="G44">
            <v>1200000</v>
          </cell>
        </row>
      </sheetData>
      <sheetData sheetId="31">
        <row r="47">
          <cell r="G47">
            <v>349849.25394185202</v>
          </cell>
        </row>
      </sheetData>
      <sheetData sheetId="32">
        <row r="47">
          <cell r="G47">
            <v>1979736</v>
          </cell>
        </row>
      </sheetData>
      <sheetData sheetId="33">
        <row r="41">
          <cell r="G41">
            <v>151435.56</v>
          </cell>
        </row>
      </sheetData>
      <sheetData sheetId="34">
        <row r="44">
          <cell r="G44">
            <v>1949.9999999999998</v>
          </cell>
        </row>
      </sheetData>
      <sheetData sheetId="35">
        <row r="46">
          <cell r="G46">
            <v>2050</v>
          </cell>
        </row>
      </sheetData>
      <sheetData sheetId="36">
        <row r="47">
          <cell r="G47">
            <v>27139</v>
          </cell>
        </row>
      </sheetData>
      <sheetData sheetId="37">
        <row r="48">
          <cell r="G48">
            <v>59999.999999999993</v>
          </cell>
        </row>
      </sheetData>
      <sheetData sheetId="38">
        <row r="47">
          <cell r="G47">
            <v>25000.000000000007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T CASETA OPE"/>
      <sheetName val="CANTIDADES"/>
      <sheetName val="1,01"/>
      <sheetName val="1,02"/>
      <sheetName val="1,03"/>
      <sheetName val="1,04"/>
      <sheetName val="1,05"/>
      <sheetName val="1,06"/>
      <sheetName val="1,07"/>
      <sheetName val="1,08"/>
      <sheetName val="1,09"/>
      <sheetName val="1,10"/>
      <sheetName val="1,11"/>
      <sheetName val="1,12"/>
      <sheetName val="1,13"/>
      <sheetName val="1,14"/>
      <sheetName val="1,15"/>
      <sheetName val="1,16"/>
      <sheetName val="1,17"/>
      <sheetName val="1,18"/>
      <sheetName val="1,19"/>
      <sheetName val="1,20"/>
      <sheetName val="1,21"/>
    </sheetNames>
    <sheetDataSet>
      <sheetData sheetId="0"/>
      <sheetData sheetId="1">
        <row r="15">
          <cell r="E15">
            <v>1.3679999999999999</v>
          </cell>
          <cell r="H15">
            <v>0.34199999999999997</v>
          </cell>
          <cell r="K15">
            <v>2.052</v>
          </cell>
          <cell r="N15">
            <v>3.06</v>
          </cell>
          <cell r="Q15">
            <v>7.5000000000000011E-2</v>
          </cell>
          <cell r="T15">
            <v>1.6099999999999999</v>
          </cell>
          <cell r="W15">
            <v>14.5</v>
          </cell>
          <cell r="Z15">
            <v>39</v>
          </cell>
          <cell r="AC15">
            <v>40.96</v>
          </cell>
          <cell r="AF15">
            <v>9.677999999999999</v>
          </cell>
          <cell r="AI15">
            <v>0.84800000000000009</v>
          </cell>
          <cell r="AL15">
            <v>0.70000000000000007</v>
          </cell>
          <cell r="AO15">
            <v>7.7090000000000005</v>
          </cell>
        </row>
        <row r="16">
          <cell r="B16">
            <v>4.4459999999999997</v>
          </cell>
        </row>
        <row r="20">
          <cell r="E20">
            <v>35</v>
          </cell>
        </row>
        <row r="22">
          <cell r="T22">
            <v>0.21000000000000002</v>
          </cell>
          <cell r="W22">
            <v>5.9799999999999995</v>
          </cell>
          <cell r="AL22">
            <v>0.10000000000000002</v>
          </cell>
        </row>
        <row r="27">
          <cell r="B27">
            <v>2.1719999999999997</v>
          </cell>
        </row>
        <row r="33">
          <cell r="B33">
            <v>3.06</v>
          </cell>
        </row>
      </sheetData>
      <sheetData sheetId="2">
        <row r="42">
          <cell r="G42">
            <v>16072.218750000002</v>
          </cell>
        </row>
      </sheetData>
      <sheetData sheetId="3">
        <row r="43">
          <cell r="F43">
            <v>60006</v>
          </cell>
        </row>
      </sheetData>
      <sheetData sheetId="4">
        <row r="44">
          <cell r="G44">
            <v>4105.3171874999998</v>
          </cell>
        </row>
      </sheetData>
      <sheetData sheetId="5">
        <row r="48">
          <cell r="G48">
            <v>236744.4712</v>
          </cell>
        </row>
      </sheetData>
      <sheetData sheetId="6">
        <row r="46">
          <cell r="G46">
            <v>411742.27500000002</v>
          </cell>
        </row>
      </sheetData>
      <sheetData sheetId="7">
        <row r="47">
          <cell r="G47">
            <v>492431.22375</v>
          </cell>
        </row>
      </sheetData>
      <sheetData sheetId="8">
        <row r="45">
          <cell r="G45">
            <v>2044545</v>
          </cell>
        </row>
      </sheetData>
      <sheetData sheetId="9">
        <row r="47">
          <cell r="G47">
            <v>672959.37375000003</v>
          </cell>
        </row>
      </sheetData>
      <sheetData sheetId="10">
        <row r="47">
          <cell r="G47">
            <v>381708.77999999997</v>
          </cell>
        </row>
      </sheetData>
      <sheetData sheetId="11">
        <row r="46">
          <cell r="G46">
            <v>41370.104999999996</v>
          </cell>
        </row>
      </sheetData>
      <sheetData sheetId="12">
        <row r="44">
          <cell r="G44">
            <v>67821.06</v>
          </cell>
        </row>
      </sheetData>
      <sheetData sheetId="13">
        <row r="45">
          <cell r="G45">
            <v>33248.118999999999</v>
          </cell>
        </row>
      </sheetData>
      <sheetData sheetId="14">
        <row r="43">
          <cell r="G43">
            <v>15088.3125</v>
          </cell>
        </row>
      </sheetData>
      <sheetData sheetId="15">
        <row r="43">
          <cell r="G43">
            <v>25021.125</v>
          </cell>
        </row>
      </sheetData>
      <sheetData sheetId="16">
        <row r="44">
          <cell r="G44">
            <v>496194.37757499999</v>
          </cell>
        </row>
      </sheetData>
      <sheetData sheetId="17">
        <row r="44">
          <cell r="G44">
            <v>160372.81252499996</v>
          </cell>
        </row>
      </sheetData>
      <sheetData sheetId="18">
        <row r="46">
          <cell r="G46">
            <v>461357.66153064586</v>
          </cell>
        </row>
      </sheetData>
      <sheetData sheetId="19">
        <row r="46">
          <cell r="G46">
            <v>461357.66250000003</v>
          </cell>
        </row>
      </sheetData>
      <sheetData sheetId="20">
        <row r="46">
          <cell r="G46">
            <v>457244.77500000002</v>
          </cell>
        </row>
      </sheetData>
      <sheetData sheetId="21">
        <row r="46">
          <cell r="G46">
            <v>279828.65460000001</v>
          </cell>
        </row>
      </sheetData>
      <sheetData sheetId="22">
        <row r="46">
          <cell r="G46">
            <v>84896.125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ST CASETA OPE N °2"/>
      <sheetName val="1,1"/>
      <sheetName val="1,2"/>
      <sheetName val="1,3"/>
      <sheetName val="1,4"/>
      <sheetName val="1,5"/>
      <sheetName val="1,6"/>
      <sheetName val="1,7"/>
      <sheetName val="1,8"/>
      <sheetName val="1,9"/>
      <sheetName val="1,10"/>
      <sheetName val="1,11"/>
      <sheetName val="1,12"/>
      <sheetName val="1,13"/>
      <sheetName val="1,14"/>
      <sheetName val="1,15"/>
      <sheetName val="1,16"/>
      <sheetName val="1,17"/>
      <sheetName val="1,18"/>
      <sheetName val="1,19"/>
      <sheetName val="1,20"/>
      <sheetName val="1,21"/>
    </sheetNames>
    <sheetDataSet>
      <sheetData sheetId="0"/>
      <sheetData sheetId="1"/>
      <sheetData sheetId="2"/>
      <sheetData sheetId="3">
        <row r="39">
          <cell r="G39">
            <v>4105.4166237500003</v>
          </cell>
        </row>
      </sheetData>
      <sheetData sheetId="4">
        <row r="42">
          <cell r="G42">
            <v>305533.83376249904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ST CASETA OPE"/>
      <sheetName val="CANTIDADES"/>
      <sheetName val="1,01"/>
      <sheetName val="1,02"/>
      <sheetName val="1,03"/>
      <sheetName val="1,04"/>
      <sheetName val="1,05"/>
      <sheetName val="1,06"/>
      <sheetName val="1,07"/>
      <sheetName val="1,08"/>
      <sheetName val="1,09"/>
      <sheetName val="1,10"/>
      <sheetName val="1,11"/>
      <sheetName val="1,12"/>
      <sheetName val="1,13"/>
      <sheetName val="1,14"/>
      <sheetName val="1,15"/>
      <sheetName val="1,16"/>
      <sheetName val="1,17"/>
      <sheetName val="1,18"/>
      <sheetName val="1,19"/>
      <sheetName val="1,20"/>
      <sheetName val="1,21"/>
    </sheetNames>
    <sheetDataSet>
      <sheetData sheetId="0"/>
      <sheetData sheetId="1">
        <row r="15">
          <cell r="E15">
            <v>1.3679999999999999</v>
          </cell>
          <cell r="H15">
            <v>0.34199999999999997</v>
          </cell>
          <cell r="K15">
            <v>2.052</v>
          </cell>
          <cell r="N15">
            <v>3.06</v>
          </cell>
          <cell r="Q15">
            <v>7.5000000000000011E-2</v>
          </cell>
          <cell r="T15">
            <v>1.6099999999999999</v>
          </cell>
          <cell r="W15">
            <v>14.5</v>
          </cell>
          <cell r="Z15">
            <v>39</v>
          </cell>
          <cell r="AC15">
            <v>40.96</v>
          </cell>
          <cell r="AF15">
            <v>9.677999999999999</v>
          </cell>
          <cell r="AI15">
            <v>0.84800000000000009</v>
          </cell>
          <cell r="AL15">
            <v>0.70000000000000007</v>
          </cell>
          <cell r="AO15">
            <v>7.7090000000000005</v>
          </cell>
        </row>
        <row r="16">
          <cell r="B16">
            <v>4.4459999999999997</v>
          </cell>
        </row>
        <row r="20">
          <cell r="E20">
            <v>35</v>
          </cell>
        </row>
        <row r="22">
          <cell r="T22">
            <v>0.21000000000000002</v>
          </cell>
          <cell r="W22">
            <v>5.9799999999999995</v>
          </cell>
          <cell r="AL22">
            <v>0.10000000000000002</v>
          </cell>
        </row>
        <row r="27">
          <cell r="B27">
            <v>2.1719999999999997</v>
          </cell>
        </row>
        <row r="33">
          <cell r="B33">
            <v>3.06</v>
          </cell>
        </row>
      </sheetData>
      <sheetData sheetId="2">
        <row r="42">
          <cell r="G42">
            <v>16072.218750000002</v>
          </cell>
        </row>
      </sheetData>
      <sheetData sheetId="3">
        <row r="43">
          <cell r="F43">
            <v>60006</v>
          </cell>
        </row>
      </sheetData>
      <sheetData sheetId="4">
        <row r="44">
          <cell r="G44">
            <v>4105.3171874999998</v>
          </cell>
        </row>
      </sheetData>
      <sheetData sheetId="5">
        <row r="48">
          <cell r="G48">
            <v>236744.4712</v>
          </cell>
        </row>
      </sheetData>
      <sheetData sheetId="6">
        <row r="46">
          <cell r="G46">
            <v>411742.27500000002</v>
          </cell>
        </row>
      </sheetData>
      <sheetData sheetId="7">
        <row r="47">
          <cell r="G47">
            <v>492431.22375</v>
          </cell>
        </row>
      </sheetData>
      <sheetData sheetId="8">
        <row r="45">
          <cell r="G45">
            <v>2044545</v>
          </cell>
        </row>
      </sheetData>
      <sheetData sheetId="9">
        <row r="47">
          <cell r="G47">
            <v>672959.37375000003</v>
          </cell>
        </row>
      </sheetData>
      <sheetData sheetId="10">
        <row r="47">
          <cell r="G47">
            <v>381708.77999999997</v>
          </cell>
        </row>
      </sheetData>
      <sheetData sheetId="11">
        <row r="46">
          <cell r="G46">
            <v>41370.104999999996</v>
          </cell>
        </row>
      </sheetData>
      <sheetData sheetId="12">
        <row r="44">
          <cell r="G44">
            <v>67821.06</v>
          </cell>
        </row>
      </sheetData>
      <sheetData sheetId="13">
        <row r="45">
          <cell r="G45">
            <v>33248.118999999999</v>
          </cell>
        </row>
      </sheetData>
      <sheetData sheetId="14">
        <row r="43">
          <cell r="G43">
            <v>15088.3125</v>
          </cell>
        </row>
      </sheetData>
      <sheetData sheetId="15">
        <row r="43">
          <cell r="G43">
            <v>25021.125</v>
          </cell>
        </row>
      </sheetData>
      <sheetData sheetId="16">
        <row r="44">
          <cell r="G44">
            <v>496194.37757499999</v>
          </cell>
        </row>
      </sheetData>
      <sheetData sheetId="17">
        <row r="44">
          <cell r="G44">
            <v>160372.81252499996</v>
          </cell>
        </row>
      </sheetData>
      <sheetData sheetId="18">
        <row r="46">
          <cell r="G46">
            <v>461357.66153064586</v>
          </cell>
        </row>
      </sheetData>
      <sheetData sheetId="19">
        <row r="46">
          <cell r="G46">
            <v>461357.66250000003</v>
          </cell>
        </row>
      </sheetData>
      <sheetData sheetId="20">
        <row r="46">
          <cell r="G46">
            <v>457244.77500000002</v>
          </cell>
        </row>
      </sheetData>
      <sheetData sheetId="21">
        <row r="46">
          <cell r="G46">
            <v>279828.65460000001</v>
          </cell>
        </row>
      </sheetData>
      <sheetData sheetId="22">
        <row r="46">
          <cell r="G46">
            <v>84896.125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SENA POZO N1"/>
      <sheetName val="APU SENA POZO N1"/>
    </sheetNames>
    <sheetDataSet>
      <sheetData sheetId="0"/>
      <sheetData sheetId="1">
        <row r="43">
          <cell r="F43" t="str">
            <v xml:space="preserve"> VALOR TOTAL</v>
          </cell>
        </row>
        <row r="135">
          <cell r="F135" t="str">
            <v>Valor Ítem:</v>
          </cell>
        </row>
        <row r="179">
          <cell r="F179" t="str">
            <v>Valor Ítem:</v>
          </cell>
        </row>
        <row r="586">
          <cell r="F586" t="str">
            <v>Rendimiento</v>
          </cell>
        </row>
        <row r="629">
          <cell r="F629">
            <v>1</v>
          </cell>
        </row>
        <row r="688">
          <cell r="F688">
            <v>23426.65</v>
          </cell>
        </row>
        <row r="731">
          <cell r="F731">
            <v>126000</v>
          </cell>
        </row>
        <row r="774">
          <cell r="F774">
            <v>56660.500000000007</v>
          </cell>
        </row>
        <row r="817">
          <cell r="F817">
            <v>251115.15000000002</v>
          </cell>
        </row>
        <row r="860">
          <cell r="F860">
            <v>251115.15000000002</v>
          </cell>
        </row>
        <row r="1070">
          <cell r="F1070">
            <v>223458696.50000003</v>
          </cell>
        </row>
        <row r="1157">
          <cell r="F1157" t="str">
            <v>SUB.-TOTAL</v>
          </cell>
        </row>
        <row r="1243">
          <cell r="F1243">
            <v>25415</v>
          </cell>
        </row>
        <row r="1289">
          <cell r="F1289" t="str">
            <v>SUB.-TOTAL</v>
          </cell>
        </row>
        <row r="1333">
          <cell r="F1333" t="str">
            <v>SUB.-TOTAL</v>
          </cell>
        </row>
        <row r="1461">
          <cell r="F1461" t="str">
            <v>SUB.-TOTAL</v>
          </cell>
        </row>
        <row r="1676">
          <cell r="F1676">
            <v>9.3645484949832767</v>
          </cell>
        </row>
        <row r="1718">
          <cell r="F1718">
            <v>40.133779264214041</v>
          </cell>
        </row>
        <row r="1760">
          <cell r="F1760">
            <v>66.889632107023402</v>
          </cell>
        </row>
        <row r="1803">
          <cell r="F1803">
            <v>0.20066889632107021</v>
          </cell>
        </row>
        <row r="1846">
          <cell r="F1846" t="str">
            <v>Rendimiento</v>
          </cell>
        </row>
        <row r="1890">
          <cell r="F1890">
            <v>0.33444816053511706</v>
          </cell>
        </row>
        <row r="1932">
          <cell r="F1932">
            <v>1.3377926421404682</v>
          </cell>
        </row>
        <row r="1974">
          <cell r="F1974">
            <v>16.722408026755851</v>
          </cell>
        </row>
        <row r="2016">
          <cell r="F2016" t="str">
            <v>Rendimiento</v>
          </cell>
        </row>
        <row r="2107">
          <cell r="F2107" t="str">
            <v>VR.UNIT</v>
          </cell>
        </row>
        <row r="2209">
          <cell r="F2209">
            <v>2.6755852842809364</v>
          </cell>
        </row>
        <row r="2256">
          <cell r="F2256">
            <v>2.0066889632107023</v>
          </cell>
        </row>
        <row r="2305">
          <cell r="F2305">
            <v>2.0066889632107023</v>
          </cell>
        </row>
        <row r="2538">
          <cell r="F2538" t="str">
            <v>SUB.-TOTAL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SENA POZO N2"/>
      <sheetName val="APU SENA POZO N2"/>
    </sheetNames>
    <sheetDataSet>
      <sheetData sheetId="0" refreshError="1"/>
      <sheetData sheetId="1">
        <row r="44">
          <cell r="F44">
            <v>23122.666666666664</v>
          </cell>
        </row>
        <row r="88">
          <cell r="F88">
            <v>2522307.6923076925</v>
          </cell>
        </row>
        <row r="130">
          <cell r="F130">
            <v>3127999.9999999995</v>
          </cell>
        </row>
        <row r="178">
          <cell r="F178">
            <v>182850.00000000009</v>
          </cell>
        </row>
        <row r="222">
          <cell r="F222">
            <v>2058499.8850000002</v>
          </cell>
        </row>
        <row r="270">
          <cell r="F270">
            <v>2401085</v>
          </cell>
        </row>
        <row r="318">
          <cell r="F318">
            <v>1701999.9999999993</v>
          </cell>
        </row>
        <row r="360">
          <cell r="F360">
            <v>446855.50000000006</v>
          </cell>
        </row>
        <row r="405">
          <cell r="F405">
            <v>595010</v>
          </cell>
        </row>
        <row r="448">
          <cell r="F448">
            <v>153237.5</v>
          </cell>
        </row>
        <row r="491">
          <cell r="F491">
            <v>142324</v>
          </cell>
        </row>
        <row r="540">
          <cell r="F540">
            <v>471323.66666666663</v>
          </cell>
        </row>
        <row r="586">
          <cell r="F586">
            <v>15840975.15</v>
          </cell>
        </row>
        <row r="630">
          <cell r="F630">
            <v>4296630</v>
          </cell>
        </row>
        <row r="675">
          <cell r="F675">
            <v>76002361.5</v>
          </cell>
        </row>
        <row r="719">
          <cell r="F719">
            <v>12309979.5</v>
          </cell>
        </row>
        <row r="761">
          <cell r="F761">
            <v>7064174</v>
          </cell>
        </row>
        <row r="805">
          <cell r="F805">
            <v>857591.8</v>
          </cell>
        </row>
        <row r="848">
          <cell r="F848">
            <v>5562297</v>
          </cell>
        </row>
        <row r="891">
          <cell r="F891">
            <v>454892.62000000005</v>
          </cell>
        </row>
        <row r="934">
          <cell r="F934">
            <v>202791.76666666666</v>
          </cell>
        </row>
        <row r="977">
          <cell r="F977">
            <v>79773.200000000012</v>
          </cell>
        </row>
        <row r="1019">
          <cell r="F1019">
            <v>528706.75000000012</v>
          </cell>
        </row>
        <row r="1061">
          <cell r="F1061">
            <v>8047286</v>
          </cell>
        </row>
        <row r="1102">
          <cell r="F1102">
            <v>450194.33333333331</v>
          </cell>
        </row>
        <row r="1147">
          <cell r="F1147">
            <v>6900920</v>
          </cell>
        </row>
        <row r="1190">
          <cell r="F1190">
            <v>5374525</v>
          </cell>
        </row>
        <row r="1240">
          <cell r="F1240">
            <v>101808.505</v>
          </cell>
        </row>
        <row r="1290">
          <cell r="F1290">
            <v>122274.15800000001</v>
          </cell>
        </row>
        <row r="1338">
          <cell r="F1338">
            <v>99477.8</v>
          </cell>
        </row>
        <row r="1385">
          <cell r="F1385">
            <v>1126882</v>
          </cell>
        </row>
        <row r="1427">
          <cell r="F1427">
            <v>28255.5</v>
          </cell>
        </row>
        <row r="1471">
          <cell r="F1471">
            <v>183387</v>
          </cell>
        </row>
        <row r="1516">
          <cell r="F1516">
            <v>157523.5</v>
          </cell>
        </row>
        <row r="1562">
          <cell r="F1562">
            <v>6790439.5000000009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PTAP"/>
      <sheetName val="Hoja1"/>
      <sheetName val="Hoja2"/>
      <sheetName val="Hoja3"/>
    </sheetNames>
    <sheetDataSet>
      <sheetData sheetId="0" refreshError="1">
        <row r="13">
          <cell r="B13" t="str">
            <v>SISTEMA DE POTABILIZACION MEDIANTE PLANTA DE OSMOSIS INVERSA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EQUIP POZO"/>
      <sheetName val="Hoja1"/>
      <sheetName val="Hoja2"/>
      <sheetName val="Hoja3"/>
    </sheetNames>
    <sheetDataSet>
      <sheetData sheetId="0" refreshError="1">
        <row r="13">
          <cell r="B13" t="str">
            <v>EQUIPAMIENTO POZO DE BOMBEO 1 UBICADO EN LA  PTAP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LI COM 10"/>
      <sheetName val="LI COM 10 (2)"/>
      <sheetName val="PTAP"/>
      <sheetName val="EQUIP POZO"/>
      <sheetName val="EQUIP POZO (2)"/>
      <sheetName val="CONST CASETA (2)"/>
      <sheetName val="CONST CASETA PTAP"/>
      <sheetName val="PRES ELECTRICO 1"/>
      <sheetName val="PRESUPUESTO ELECTRICA 1"/>
      <sheetName val="PRES ELECTRICO 2"/>
      <sheetName val="PRESUPUESTO ELECTRICA 2"/>
      <sheetName val="CERR. POZO DE BOMBEO"/>
      <sheetName val="CERRAMIENTO POZO DE BOMBEO"/>
      <sheetName val="CERRAMIENTO POZO BOMBEO"/>
      <sheetName val="EMPALMES "/>
      <sheetName val="COMPONENTE AMBIENTAL COM 10"/>
      <sheetName val="COMPONENTE SOCIAL COM 10"/>
      <sheetName val="PRESUPUESTO SISO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5">
          <cell r="K25">
            <v>11233633235.048903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ubería"/>
      <sheetName val="Comparación Aranceles"/>
      <sheetName val="Comparación textos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ubería"/>
      <sheetName val="Comparación Aranceles"/>
      <sheetName val="Comparación textos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ubería"/>
      <sheetName val="Comparación Aranceles"/>
      <sheetName val="Comparación textos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ubería"/>
      <sheetName val="Comparación Aranceles"/>
      <sheetName val="Comparación texto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FF0000"/>
  </sheetPr>
  <dimension ref="A1:O95"/>
  <sheetViews>
    <sheetView view="pageBreakPreview" topLeftCell="A43" zoomScale="70" zoomScaleNormal="90" zoomScaleSheetLayoutView="70" workbookViewId="0">
      <selection activeCell="K89" sqref="K89"/>
    </sheetView>
  </sheetViews>
  <sheetFormatPr baseColWidth="10" defaultRowHeight="12.75"/>
  <cols>
    <col min="1" max="1" width="8.7109375" style="1" customWidth="1"/>
    <col min="2" max="6" width="10.7109375" style="1" customWidth="1"/>
    <col min="7" max="7" width="17.28515625" style="1" customWidth="1"/>
    <col min="8" max="8" width="10.7109375" style="1" customWidth="1"/>
    <col min="9" max="9" width="12.5703125" style="1" customWidth="1"/>
    <col min="10" max="10" width="18.7109375" style="1" customWidth="1"/>
    <col min="11" max="11" width="24" style="1" customWidth="1"/>
    <col min="12" max="12" width="0" style="1" hidden="1" customWidth="1"/>
    <col min="13" max="13" width="11.42578125" style="1" hidden="1" customWidth="1"/>
    <col min="14" max="14" width="19.140625" style="1" hidden="1" customWidth="1"/>
    <col min="15" max="15" width="14.85546875" style="1" hidden="1" customWidth="1"/>
    <col min="16" max="16384" width="11.42578125" style="1"/>
  </cols>
  <sheetData>
    <row r="1" spans="1:11" ht="15" customHeight="1">
      <c r="A1" s="653"/>
      <c r="B1" s="654"/>
      <c r="C1" s="659" t="s">
        <v>0</v>
      </c>
      <c r="D1" s="660"/>
      <c r="E1" s="660"/>
      <c r="F1" s="660"/>
      <c r="G1" s="660"/>
      <c r="H1" s="660"/>
      <c r="I1" s="660"/>
      <c r="J1" s="661"/>
      <c r="K1" s="668" t="s">
        <v>1</v>
      </c>
    </row>
    <row r="2" spans="1:11" ht="11.25" customHeight="1">
      <c r="A2" s="655"/>
      <c r="B2" s="656"/>
      <c r="C2" s="662"/>
      <c r="D2" s="663"/>
      <c r="E2" s="663"/>
      <c r="F2" s="663"/>
      <c r="G2" s="663"/>
      <c r="H2" s="663"/>
      <c r="I2" s="663"/>
      <c r="J2" s="664"/>
      <c r="K2" s="669"/>
    </row>
    <row r="3" spans="1:11" ht="14.25" customHeight="1">
      <c r="A3" s="655"/>
      <c r="B3" s="656"/>
      <c r="C3" s="662"/>
      <c r="D3" s="663"/>
      <c r="E3" s="663"/>
      <c r="F3" s="663"/>
      <c r="G3" s="663"/>
      <c r="H3" s="663"/>
      <c r="I3" s="663"/>
      <c r="J3" s="664"/>
      <c r="K3" s="669"/>
    </row>
    <row r="4" spans="1:11" ht="19.5" customHeight="1" thickBot="1">
      <c r="A4" s="657"/>
      <c r="B4" s="658"/>
      <c r="C4" s="665"/>
      <c r="D4" s="666"/>
      <c r="E4" s="666"/>
      <c r="F4" s="666"/>
      <c r="G4" s="666"/>
      <c r="H4" s="666"/>
      <c r="I4" s="666"/>
      <c r="J4" s="667"/>
      <c r="K4" s="670"/>
    </row>
    <row r="5" spans="1:11" ht="6" customHeight="1" thickBot="1"/>
    <row r="6" spans="1:11" ht="15.95" customHeight="1" thickTop="1">
      <c r="A6" s="649" t="s">
        <v>2</v>
      </c>
      <c r="B6" s="650"/>
      <c r="C6" s="649" t="s">
        <v>164</v>
      </c>
      <c r="D6" s="650"/>
      <c r="E6" s="650"/>
      <c r="F6" s="650"/>
      <c r="G6" s="650"/>
      <c r="H6" s="650"/>
      <c r="I6" s="650"/>
      <c r="J6" s="650"/>
      <c r="K6" s="651"/>
    </row>
    <row r="7" spans="1:11" ht="15.95" customHeight="1" thickBot="1">
      <c r="A7" s="647"/>
      <c r="B7" s="648"/>
      <c r="C7" s="647"/>
      <c r="D7" s="648"/>
      <c r="E7" s="648"/>
      <c r="F7" s="648"/>
      <c r="G7" s="648"/>
      <c r="H7" s="648"/>
      <c r="I7" s="648"/>
      <c r="J7" s="648"/>
      <c r="K7" s="652"/>
    </row>
    <row r="8" spans="1:11" ht="14.1" customHeight="1" thickTop="1">
      <c r="A8" s="645" t="s">
        <v>4</v>
      </c>
      <c r="B8" s="646"/>
      <c r="C8" s="649" t="s">
        <v>153</v>
      </c>
      <c r="D8" s="650"/>
      <c r="E8" s="650"/>
      <c r="F8" s="650"/>
      <c r="G8" s="650"/>
      <c r="H8" s="650"/>
      <c r="I8" s="650"/>
      <c r="J8" s="650"/>
      <c r="K8" s="651"/>
    </row>
    <row r="9" spans="1:11" ht="14.1" customHeight="1" thickBot="1">
      <c r="A9" s="647"/>
      <c r="B9" s="648"/>
      <c r="C9" s="647"/>
      <c r="D9" s="648"/>
      <c r="E9" s="648"/>
      <c r="F9" s="648"/>
      <c r="G9" s="648"/>
      <c r="H9" s="648"/>
      <c r="I9" s="648"/>
      <c r="J9" s="648"/>
      <c r="K9" s="652"/>
    </row>
    <row r="10" spans="1:11" ht="5.25" customHeight="1" thickTop="1" thickBot="1"/>
    <row r="11" spans="1:11" s="50" customFormat="1" ht="19.5" customHeight="1" thickTop="1" thickBot="1">
      <c r="A11" s="226" t="s">
        <v>5</v>
      </c>
      <c r="B11" s="633" t="s">
        <v>6</v>
      </c>
      <c r="C11" s="634"/>
      <c r="D11" s="634"/>
      <c r="E11" s="634"/>
      <c r="F11" s="634"/>
      <c r="G11" s="635"/>
      <c r="H11" s="227" t="s">
        <v>7</v>
      </c>
      <c r="I11" s="227" t="s">
        <v>8</v>
      </c>
      <c r="J11" s="51" t="s">
        <v>9</v>
      </c>
      <c r="K11" s="228" t="s">
        <v>10</v>
      </c>
    </row>
    <row r="12" spans="1:11" ht="5.25" customHeight="1" thickTop="1" thickBot="1"/>
    <row r="13" spans="1:11" s="50" customFormat="1" ht="15" customHeight="1" thickTop="1" thickBot="1">
      <c r="A13" s="2"/>
      <c r="B13" s="624" t="s">
        <v>201</v>
      </c>
      <c r="C13" s="625"/>
      <c r="D13" s="625"/>
      <c r="E13" s="625"/>
      <c r="F13" s="625"/>
      <c r="G13" s="626"/>
      <c r="H13" s="636"/>
      <c r="I13" s="637"/>
      <c r="J13" s="637"/>
      <c r="K13" s="638"/>
    </row>
    <row r="14" spans="1:11" s="50" customFormat="1" ht="15" customHeight="1" thickTop="1">
      <c r="A14" s="2">
        <v>1</v>
      </c>
      <c r="B14" s="624" t="s">
        <v>154</v>
      </c>
      <c r="C14" s="625"/>
      <c r="D14" s="625"/>
      <c r="E14" s="625"/>
      <c r="F14" s="625"/>
      <c r="G14" s="626"/>
      <c r="H14" s="636"/>
      <c r="I14" s="637"/>
      <c r="J14" s="637"/>
      <c r="K14" s="638"/>
    </row>
    <row r="15" spans="1:11" s="50" customFormat="1" ht="15" customHeight="1">
      <c r="A15" s="242">
        <f>A14+0.01</f>
        <v>1.01</v>
      </c>
      <c r="B15" s="615" t="s">
        <v>155</v>
      </c>
      <c r="C15" s="616"/>
      <c r="D15" s="616"/>
      <c r="E15" s="616"/>
      <c r="F15" s="616"/>
      <c r="G15" s="617"/>
      <c r="H15" s="243" t="s">
        <v>11</v>
      </c>
      <c r="I15" s="244">
        <v>6910</v>
      </c>
      <c r="J15" s="208">
        <f>+'[46]1,01'!F43</f>
        <v>1895</v>
      </c>
      <c r="K15" s="34">
        <f>I15*J15</f>
        <v>13094450</v>
      </c>
    </row>
    <row r="16" spans="1:11" s="50" customFormat="1" ht="15" customHeight="1">
      <c r="A16" s="245">
        <f>A15+0.01</f>
        <v>1.02</v>
      </c>
      <c r="B16" s="615" t="s">
        <v>156</v>
      </c>
      <c r="C16" s="616"/>
      <c r="D16" s="616"/>
      <c r="E16" s="616"/>
      <c r="F16" s="616"/>
      <c r="G16" s="617"/>
      <c r="H16" s="243" t="s">
        <v>13</v>
      </c>
      <c r="I16" s="244">
        <v>81</v>
      </c>
      <c r="J16" s="208">
        <f>+'[46]1,02'!F43</f>
        <v>14078</v>
      </c>
      <c r="K16" s="34">
        <f>I16*J16</f>
        <v>1140318</v>
      </c>
    </row>
    <row r="17" spans="1:15" s="50" customFormat="1" ht="15" customHeight="1">
      <c r="A17" s="245">
        <f>A16+0.01</f>
        <v>1.03</v>
      </c>
      <c r="B17" s="615" t="s">
        <v>190</v>
      </c>
      <c r="C17" s="616"/>
      <c r="D17" s="616"/>
      <c r="E17" s="616"/>
      <c r="F17" s="616"/>
      <c r="G17" s="617"/>
      <c r="H17" s="243" t="s">
        <v>11</v>
      </c>
      <c r="I17" s="244">
        <f>+'[47]CANT LINEA SENA-ASAA'!C35</f>
        <v>1150</v>
      </c>
      <c r="J17" s="208">
        <v>9194</v>
      </c>
      <c r="K17" s="34">
        <f>I17*J17</f>
        <v>10573100</v>
      </c>
    </row>
    <row r="18" spans="1:15" s="50" customFormat="1" ht="15" customHeight="1">
      <c r="A18" s="245">
        <f>A17+0.01</f>
        <v>1.04</v>
      </c>
      <c r="B18" s="639" t="s">
        <v>191</v>
      </c>
      <c r="C18" s="640"/>
      <c r="D18" s="640"/>
      <c r="E18" s="640"/>
      <c r="F18" s="640"/>
      <c r="G18" s="641"/>
      <c r="H18" s="243" t="s">
        <v>27</v>
      </c>
      <c r="I18" s="244">
        <f>+'[47]CANT LINEA SENA-ASAA'!C39</f>
        <v>575</v>
      </c>
      <c r="J18" s="208">
        <v>18558</v>
      </c>
      <c r="K18" s="34">
        <f>I18*J18</f>
        <v>10670850</v>
      </c>
    </row>
    <row r="19" spans="1:15" s="50" customFormat="1" ht="15" customHeight="1" thickBot="1">
      <c r="A19" s="245">
        <f>A18+0.01</f>
        <v>1.05</v>
      </c>
      <c r="B19" s="639" t="s">
        <v>196</v>
      </c>
      <c r="C19" s="640"/>
      <c r="D19" s="640"/>
      <c r="E19" s="640"/>
      <c r="F19" s="640"/>
      <c r="G19" s="641"/>
      <c r="H19" s="243" t="s">
        <v>27</v>
      </c>
      <c r="I19" s="244">
        <v>2</v>
      </c>
      <c r="J19" s="208">
        <v>28649</v>
      </c>
      <c r="K19" s="34">
        <f>I19*J19</f>
        <v>57298</v>
      </c>
    </row>
    <row r="20" spans="1:15" s="50" customFormat="1" ht="15.95" customHeight="1" thickBot="1">
      <c r="A20" s="642" t="s">
        <v>12</v>
      </c>
      <c r="B20" s="643"/>
      <c r="C20" s="643"/>
      <c r="D20" s="643"/>
      <c r="E20" s="643"/>
      <c r="F20" s="643"/>
      <c r="G20" s="643"/>
      <c r="H20" s="643"/>
      <c r="I20" s="643"/>
      <c r="J20" s="644"/>
      <c r="K20" s="35">
        <f>SUM(K15:K19)</f>
        <v>35536016</v>
      </c>
      <c r="N20" s="61">
        <f>1.1*(1+0.15+0.05+0.05*1.16)*K20</f>
        <v>49174738.940800004</v>
      </c>
      <c r="O20" s="357">
        <f>N20/20</f>
        <v>2458736.94704</v>
      </c>
    </row>
    <row r="21" spans="1:15" s="50" customFormat="1" ht="15" customHeight="1" thickTop="1">
      <c r="A21" s="246">
        <v>2</v>
      </c>
      <c r="B21" s="627" t="s">
        <v>157</v>
      </c>
      <c r="C21" s="628"/>
      <c r="D21" s="628"/>
      <c r="E21" s="628"/>
      <c r="F21" s="628"/>
      <c r="G21" s="629"/>
      <c r="H21" s="630"/>
      <c r="I21" s="631"/>
      <c r="J21" s="631"/>
      <c r="K21" s="632"/>
    </row>
    <row r="22" spans="1:15" s="50" customFormat="1" ht="15" customHeight="1">
      <c r="A22" s="245">
        <v>2.0099999999999998</v>
      </c>
      <c r="B22" s="615" t="s">
        <v>165</v>
      </c>
      <c r="C22" s="616"/>
      <c r="D22" s="616"/>
      <c r="E22" s="616"/>
      <c r="F22" s="616"/>
      <c r="G22" s="617"/>
      <c r="H22" s="243" t="s">
        <v>13</v>
      </c>
      <c r="I22" s="244">
        <v>11407.044</v>
      </c>
      <c r="J22" s="208">
        <f>+'[46]2,01'!F43</f>
        <v>12344</v>
      </c>
      <c r="K22" s="34">
        <f>I22*J22</f>
        <v>140808551.13600001</v>
      </c>
    </row>
    <row r="23" spans="1:15" s="50" customFormat="1" ht="24" customHeight="1">
      <c r="A23" s="245">
        <v>2.02</v>
      </c>
      <c r="B23" s="618" t="s">
        <v>158</v>
      </c>
      <c r="C23" s="619"/>
      <c r="D23" s="619"/>
      <c r="E23" s="619"/>
      <c r="F23" s="619"/>
      <c r="G23" s="620"/>
      <c r="H23" s="243" t="s">
        <v>13</v>
      </c>
      <c r="I23" s="247">
        <v>691.33600000000001</v>
      </c>
      <c r="J23" s="208">
        <f>+'[46]2,02'!F43</f>
        <v>60280</v>
      </c>
      <c r="K23" s="34">
        <f>I23*J23</f>
        <v>41673734.079999998</v>
      </c>
    </row>
    <row r="24" spans="1:15" s="50" customFormat="1" ht="24" customHeight="1">
      <c r="A24" s="245">
        <v>2.0299999999999998</v>
      </c>
      <c r="B24" s="618" t="s">
        <v>159</v>
      </c>
      <c r="C24" s="619"/>
      <c r="D24" s="619"/>
      <c r="E24" s="619"/>
      <c r="F24" s="619"/>
      <c r="G24" s="620"/>
      <c r="H24" s="243" t="s">
        <v>13</v>
      </c>
      <c r="I24" s="248">
        <v>9319.8002264541428</v>
      </c>
      <c r="J24" s="208">
        <f>+'[46]2,03'!F43</f>
        <v>14546</v>
      </c>
      <c r="K24" s="34">
        <f>I24*J24</f>
        <v>135565814.09400195</v>
      </c>
    </row>
    <row r="25" spans="1:15" s="50" customFormat="1">
      <c r="A25" s="245">
        <v>2.04</v>
      </c>
      <c r="B25" s="618" t="s">
        <v>160</v>
      </c>
      <c r="C25" s="619"/>
      <c r="D25" s="619"/>
      <c r="E25" s="619"/>
      <c r="F25" s="619"/>
      <c r="G25" s="620"/>
      <c r="H25" s="243" t="s">
        <v>13</v>
      </c>
      <c r="I25" s="248">
        <v>1037.0040000000001</v>
      </c>
      <c r="J25" s="208">
        <f>+'[46]2,04'!F43</f>
        <v>49585</v>
      </c>
      <c r="K25" s="34">
        <f>+I25*J25</f>
        <v>51419843.340000004</v>
      </c>
    </row>
    <row r="26" spans="1:15" s="50" customFormat="1" ht="15" customHeight="1" thickBot="1">
      <c r="A26" s="245">
        <v>2.0499999999999998</v>
      </c>
      <c r="B26" s="618" t="s">
        <v>161</v>
      </c>
      <c r="C26" s="619"/>
      <c r="D26" s="619"/>
      <c r="E26" s="619"/>
      <c r="F26" s="619"/>
      <c r="G26" s="620"/>
      <c r="H26" s="243" t="s">
        <v>13</v>
      </c>
      <c r="I26" s="248">
        <f>+'[47]CANTIDADES SENA'!E30+'[47]CANTIDADES SENA'!D26+'[47]CANTIDADES SENA'!E18+'[47]CANTIDADES BAT'!E30+'[47]CANTIDADES BAT'!D26+'[47]LINEA DE DESAGÜE'!D9+'[47]LINEA DE DESAGÜE'!D10+'[47]CANT LINEA SENA-ASAA'!E30+'[47]CANT LINEA SENA-ASAA'!D26+'[47]CANT LINEA SENA-ASAA'!C43</f>
        <v>1486.6293340464001</v>
      </c>
      <c r="J26" s="208">
        <f>+'[46]2,05'!F43</f>
        <v>19742</v>
      </c>
      <c r="K26" s="34">
        <f>I26*J26</f>
        <v>29349036.312744033</v>
      </c>
    </row>
    <row r="27" spans="1:15" s="50" customFormat="1" ht="15.95" customHeight="1" thickBot="1">
      <c r="A27" s="621" t="s">
        <v>12</v>
      </c>
      <c r="B27" s="622"/>
      <c r="C27" s="622"/>
      <c r="D27" s="622"/>
      <c r="E27" s="622"/>
      <c r="F27" s="622"/>
      <c r="G27" s="622"/>
      <c r="H27" s="622"/>
      <c r="I27" s="622"/>
      <c r="J27" s="623"/>
      <c r="K27" s="4">
        <f>SUM(K22:K26)</f>
        <v>398816978.96274602</v>
      </c>
      <c r="N27" s="61">
        <f>1.1*(1+0.15+0.05+0.05*1.16)*K27</f>
        <v>551882935.48864806</v>
      </c>
      <c r="O27" s="357">
        <f>N27/14</f>
        <v>39420209.677760579</v>
      </c>
    </row>
    <row r="28" spans="1:15" s="50" customFormat="1" ht="15" customHeight="1" thickTop="1">
      <c r="A28" s="249">
        <v>3</v>
      </c>
      <c r="B28" s="624" t="s">
        <v>162</v>
      </c>
      <c r="C28" s="625"/>
      <c r="D28" s="625"/>
      <c r="E28" s="625"/>
      <c r="F28" s="625"/>
      <c r="G28" s="626"/>
      <c r="H28" s="5"/>
      <c r="I28" s="5"/>
      <c r="J28" s="5"/>
      <c r="K28" s="6"/>
    </row>
    <row r="29" spans="1:15" s="50" customFormat="1" ht="15.75" customHeight="1">
      <c r="A29" s="229">
        <f>A28+0.01</f>
        <v>3.01</v>
      </c>
      <c r="B29" s="562" t="s">
        <v>215</v>
      </c>
      <c r="C29" s="563"/>
      <c r="D29" s="563"/>
      <c r="E29" s="563"/>
      <c r="F29" s="563"/>
      <c r="G29" s="564"/>
      <c r="H29" s="230" t="s">
        <v>11</v>
      </c>
      <c r="I29" s="250">
        <v>6292</v>
      </c>
      <c r="J29" s="209">
        <f>+'[46]3,01'!F43</f>
        <v>18923</v>
      </c>
      <c r="K29" s="8">
        <f>I29*J29</f>
        <v>119063516</v>
      </c>
      <c r="M29" s="251">
        <v>18923</v>
      </c>
    </row>
    <row r="30" spans="1:15" s="50" customFormat="1" ht="15.75" customHeight="1">
      <c r="A30" s="229">
        <f t="shared" ref="A30:A47" si="0">A29+0.01</f>
        <v>3.0199999999999996</v>
      </c>
      <c r="B30" s="562" t="s">
        <v>351</v>
      </c>
      <c r="C30" s="563"/>
      <c r="D30" s="563"/>
      <c r="E30" s="563"/>
      <c r="F30" s="563"/>
      <c r="G30" s="564"/>
      <c r="H30" s="230" t="s">
        <v>14</v>
      </c>
      <c r="I30" s="250">
        <v>6</v>
      </c>
      <c r="J30" s="210">
        <f>+'[46]3,02'!F43</f>
        <v>122838</v>
      </c>
      <c r="K30" s="8">
        <f>I30*J30</f>
        <v>737028</v>
      </c>
      <c r="M30" s="251">
        <v>6452</v>
      </c>
    </row>
    <row r="31" spans="1:15" s="50" customFormat="1" ht="15.75" customHeight="1">
      <c r="A31" s="229">
        <f>A30+0.01</f>
        <v>3.0299999999999994</v>
      </c>
      <c r="B31" s="562" t="s">
        <v>200</v>
      </c>
      <c r="C31" s="563"/>
      <c r="D31" s="563"/>
      <c r="E31" s="563"/>
      <c r="F31" s="563"/>
      <c r="G31" s="564"/>
      <c r="H31" s="230" t="s">
        <v>13</v>
      </c>
      <c r="I31" s="250">
        <f>5.2+15.6</f>
        <v>20.8</v>
      </c>
      <c r="J31" s="210">
        <f>+'[46]3,03'!F43</f>
        <v>471198</v>
      </c>
      <c r="K31" s="8">
        <f>I31*J31</f>
        <v>9800918.4000000004</v>
      </c>
      <c r="M31" s="251">
        <v>471198</v>
      </c>
    </row>
    <row r="32" spans="1:15" s="50" customFormat="1" ht="15.75" customHeight="1">
      <c r="A32" s="229">
        <f t="shared" si="0"/>
        <v>3.0399999999999991</v>
      </c>
      <c r="B32" s="549" t="s">
        <v>170</v>
      </c>
      <c r="C32" s="549"/>
      <c r="D32" s="549"/>
      <c r="E32" s="549"/>
      <c r="F32" s="549"/>
      <c r="G32" s="549"/>
      <c r="H32" s="230" t="s">
        <v>11</v>
      </c>
      <c r="I32" s="250">
        <v>4</v>
      </c>
      <c r="J32" s="210">
        <f>+'[46]3,04'!F43</f>
        <v>390039</v>
      </c>
      <c r="K32" s="8">
        <f>+I32*J32</f>
        <v>1560156</v>
      </c>
      <c r="M32" s="251">
        <v>169956</v>
      </c>
    </row>
    <row r="33" spans="1:13" s="50" customFormat="1" ht="15.75" customHeight="1">
      <c r="A33" s="229">
        <f t="shared" si="0"/>
        <v>3.0499999999999989</v>
      </c>
      <c r="B33" s="549" t="s">
        <v>171</v>
      </c>
      <c r="C33" s="549"/>
      <c r="D33" s="549"/>
      <c r="E33" s="549"/>
      <c r="F33" s="549"/>
      <c r="G33" s="549"/>
      <c r="H33" s="230" t="s">
        <v>14</v>
      </c>
      <c r="I33" s="250">
        <v>2</v>
      </c>
      <c r="J33" s="210">
        <f>+'[46]3,05'!F43</f>
        <v>316232</v>
      </c>
      <c r="K33" s="8">
        <f t="shared" ref="K33:K38" si="1">+I33*J33</f>
        <v>632464</v>
      </c>
      <c r="M33" s="251">
        <v>169956</v>
      </c>
    </row>
    <row r="34" spans="1:13" s="50" customFormat="1" ht="15.75" customHeight="1">
      <c r="A34" s="229">
        <f t="shared" si="0"/>
        <v>3.0599999999999987</v>
      </c>
      <c r="B34" s="549" t="s">
        <v>172</v>
      </c>
      <c r="C34" s="549"/>
      <c r="D34" s="549"/>
      <c r="E34" s="549"/>
      <c r="F34" s="549"/>
      <c r="G34" s="549"/>
      <c r="H34" s="230" t="s">
        <v>14</v>
      </c>
      <c r="I34" s="250">
        <v>4</v>
      </c>
      <c r="J34" s="210">
        <f>+'[46]3,06'!F43</f>
        <v>316232</v>
      </c>
      <c r="K34" s="8">
        <f t="shared" si="1"/>
        <v>1264928</v>
      </c>
      <c r="M34" s="251">
        <v>169956</v>
      </c>
    </row>
    <row r="35" spans="1:13" s="50" customFormat="1" ht="15.75" customHeight="1">
      <c r="A35" s="229">
        <f t="shared" si="0"/>
        <v>3.0699999999999985</v>
      </c>
      <c r="B35" s="549" t="s">
        <v>173</v>
      </c>
      <c r="C35" s="549"/>
      <c r="D35" s="549"/>
      <c r="E35" s="549"/>
      <c r="F35" s="549"/>
      <c r="G35" s="549"/>
      <c r="H35" s="230" t="s">
        <v>14</v>
      </c>
      <c r="I35" s="250">
        <v>2</v>
      </c>
      <c r="J35" s="210">
        <f>+'[46]3,07'!F43</f>
        <v>552539</v>
      </c>
      <c r="K35" s="8">
        <f t="shared" si="1"/>
        <v>1105078</v>
      </c>
      <c r="M35" s="251">
        <v>57099</v>
      </c>
    </row>
    <row r="36" spans="1:13" s="50" customFormat="1" ht="15.75" customHeight="1">
      <c r="A36" s="229">
        <f t="shared" si="0"/>
        <v>3.0799999999999983</v>
      </c>
      <c r="B36" s="549" t="s">
        <v>174</v>
      </c>
      <c r="C36" s="549"/>
      <c r="D36" s="549"/>
      <c r="E36" s="549"/>
      <c r="F36" s="549"/>
      <c r="G36" s="549"/>
      <c r="H36" s="230" t="s">
        <v>14</v>
      </c>
      <c r="I36" s="250">
        <v>2</v>
      </c>
      <c r="J36" s="210">
        <f>+'[46]3,08'!F43</f>
        <v>552539</v>
      </c>
      <c r="K36" s="8">
        <f t="shared" si="1"/>
        <v>1105078</v>
      </c>
      <c r="M36" s="251">
        <v>57099</v>
      </c>
    </row>
    <row r="37" spans="1:13" s="50" customFormat="1" ht="15.75" customHeight="1">
      <c r="A37" s="229">
        <f t="shared" si="0"/>
        <v>3.0899999999999981</v>
      </c>
      <c r="B37" s="549" t="s">
        <v>175</v>
      </c>
      <c r="C37" s="549"/>
      <c r="D37" s="549"/>
      <c r="E37" s="549"/>
      <c r="F37" s="549"/>
      <c r="G37" s="549"/>
      <c r="H37" s="230" t="s">
        <v>14</v>
      </c>
      <c r="I37" s="250">
        <v>3</v>
      </c>
      <c r="J37" s="210">
        <f>+'[46]3,09'!F43</f>
        <v>79328</v>
      </c>
      <c r="K37" s="8">
        <f t="shared" si="1"/>
        <v>237984</v>
      </c>
      <c r="M37" s="251">
        <v>5128</v>
      </c>
    </row>
    <row r="38" spans="1:13" s="50" customFormat="1" ht="15.75" customHeight="1">
      <c r="A38" s="229">
        <f t="shared" si="0"/>
        <v>3.0999999999999979</v>
      </c>
      <c r="B38" s="549" t="s">
        <v>176</v>
      </c>
      <c r="C38" s="549"/>
      <c r="D38" s="549"/>
      <c r="E38" s="549"/>
      <c r="F38" s="549"/>
      <c r="G38" s="549"/>
      <c r="H38" s="230" t="s">
        <v>14</v>
      </c>
      <c r="I38" s="250">
        <v>3</v>
      </c>
      <c r="J38" s="210">
        <f>+'[46]3,10'!F43</f>
        <v>79328</v>
      </c>
      <c r="K38" s="8">
        <f t="shared" si="1"/>
        <v>237984</v>
      </c>
      <c r="M38" s="251">
        <v>5128</v>
      </c>
    </row>
    <row r="39" spans="1:13" s="50" customFormat="1" ht="15.75" customHeight="1">
      <c r="A39" s="229">
        <f t="shared" si="0"/>
        <v>3.1099999999999977</v>
      </c>
      <c r="B39" s="562" t="s">
        <v>352</v>
      </c>
      <c r="C39" s="563"/>
      <c r="D39" s="563"/>
      <c r="E39" s="563"/>
      <c r="F39" s="563"/>
      <c r="G39" s="564"/>
      <c r="H39" s="230" t="s">
        <v>11</v>
      </c>
      <c r="I39" s="250">
        <v>618</v>
      </c>
      <c r="J39" s="210">
        <f>+'[46]3,11'!F43</f>
        <v>16911</v>
      </c>
      <c r="K39" s="8">
        <f t="shared" ref="K39:K49" si="2">+I39*J39</f>
        <v>10450998</v>
      </c>
      <c r="M39" s="251">
        <v>5128</v>
      </c>
    </row>
    <row r="40" spans="1:13" s="50" customFormat="1" ht="15.75" customHeight="1">
      <c r="A40" s="229">
        <f t="shared" si="0"/>
        <v>3.1199999999999974</v>
      </c>
      <c r="B40" s="550" t="s">
        <v>353</v>
      </c>
      <c r="C40" s="550"/>
      <c r="D40" s="550"/>
      <c r="E40" s="550"/>
      <c r="F40" s="550"/>
      <c r="G40" s="550"/>
      <c r="H40" s="230" t="s">
        <v>14</v>
      </c>
      <c r="I40" s="250">
        <v>2</v>
      </c>
      <c r="J40" s="210">
        <f>+'[46]3,12'!F43</f>
        <v>103926</v>
      </c>
      <c r="K40" s="8">
        <f t="shared" si="2"/>
        <v>207852</v>
      </c>
      <c r="M40" s="251">
        <v>6452</v>
      </c>
    </row>
    <row r="41" spans="1:13" s="50" customFormat="1">
      <c r="A41" s="229">
        <f t="shared" si="0"/>
        <v>3.1299999999999972</v>
      </c>
      <c r="B41" s="562" t="s">
        <v>177</v>
      </c>
      <c r="C41" s="563"/>
      <c r="D41" s="563"/>
      <c r="E41" s="563"/>
      <c r="F41" s="563"/>
      <c r="G41" s="564"/>
      <c r="H41" s="230" t="s">
        <v>14</v>
      </c>
      <c r="I41" s="250">
        <v>1</v>
      </c>
      <c r="J41" s="210">
        <f>+'[46]3,13'!F43</f>
        <v>6452</v>
      </c>
      <c r="K41" s="8">
        <f t="shared" si="2"/>
        <v>6452</v>
      </c>
      <c r="M41" s="251">
        <v>6452</v>
      </c>
    </row>
    <row r="42" spans="1:13" s="50" customFormat="1">
      <c r="A42" s="229">
        <f t="shared" si="0"/>
        <v>3.139999999999997</v>
      </c>
      <c r="B42" s="549" t="s">
        <v>178</v>
      </c>
      <c r="C42" s="549"/>
      <c r="D42" s="549"/>
      <c r="E42" s="549"/>
      <c r="F42" s="549"/>
      <c r="G42" s="549"/>
      <c r="H42" s="230" t="s">
        <v>14</v>
      </c>
      <c r="I42" s="250">
        <v>5</v>
      </c>
      <c r="J42" s="210">
        <f>+'[46]3,14'!F43</f>
        <v>198078</v>
      </c>
      <c r="K42" s="8">
        <f t="shared" si="2"/>
        <v>990390</v>
      </c>
      <c r="M42" s="251">
        <v>213987</v>
      </c>
    </row>
    <row r="43" spans="1:13" s="50" customFormat="1">
      <c r="A43" s="229">
        <f t="shared" si="0"/>
        <v>3.1499999999999968</v>
      </c>
      <c r="B43" s="562" t="s">
        <v>179</v>
      </c>
      <c r="C43" s="563"/>
      <c r="D43" s="563"/>
      <c r="E43" s="563"/>
      <c r="F43" s="563"/>
      <c r="G43" s="564"/>
      <c r="H43" s="230" t="s">
        <v>14</v>
      </c>
      <c r="I43" s="250">
        <v>5</v>
      </c>
      <c r="J43" s="210">
        <f>+'[46]3,15'!F43</f>
        <v>69134</v>
      </c>
      <c r="K43" s="8">
        <f t="shared" si="2"/>
        <v>345670</v>
      </c>
      <c r="M43" s="251">
        <v>72337</v>
      </c>
    </row>
    <row r="44" spans="1:13" s="50" customFormat="1">
      <c r="A44" s="229">
        <f t="shared" si="0"/>
        <v>3.1599999999999966</v>
      </c>
      <c r="B44" s="549" t="s">
        <v>163</v>
      </c>
      <c r="C44" s="549"/>
      <c r="D44" s="549"/>
      <c r="E44" s="549"/>
      <c r="F44" s="549"/>
      <c r="G44" s="549"/>
      <c r="H44" s="230" t="s">
        <v>14</v>
      </c>
      <c r="I44" s="250">
        <v>5</v>
      </c>
      <c r="J44" s="210">
        <f>+'[46]3,16'!F43</f>
        <v>96151</v>
      </c>
      <c r="K44" s="8">
        <f t="shared" si="2"/>
        <v>480755</v>
      </c>
      <c r="M44" s="251">
        <v>32795</v>
      </c>
    </row>
    <row r="45" spans="1:13" s="50" customFormat="1">
      <c r="A45" s="229">
        <f t="shared" si="0"/>
        <v>3.1699999999999964</v>
      </c>
      <c r="B45" s="562" t="s">
        <v>199</v>
      </c>
      <c r="C45" s="563"/>
      <c r="D45" s="563"/>
      <c r="E45" s="563"/>
      <c r="F45" s="563"/>
      <c r="G45" s="564"/>
      <c r="H45" s="230" t="s">
        <v>14</v>
      </c>
      <c r="I45" s="250">
        <v>5</v>
      </c>
      <c r="J45" s="210">
        <f>+'[46]3,17'!F43</f>
        <v>93759</v>
      </c>
      <c r="K45" s="8">
        <f t="shared" si="2"/>
        <v>468795</v>
      </c>
      <c r="M45" s="251">
        <v>54262</v>
      </c>
    </row>
    <row r="46" spans="1:13" s="50" customFormat="1">
      <c r="A46" s="229">
        <f t="shared" si="0"/>
        <v>3.1799999999999962</v>
      </c>
      <c r="B46" s="562" t="s">
        <v>197</v>
      </c>
      <c r="C46" s="563"/>
      <c r="D46" s="563"/>
      <c r="E46" s="563"/>
      <c r="F46" s="563"/>
      <c r="G46" s="564"/>
      <c r="H46" s="230" t="s">
        <v>14</v>
      </c>
      <c r="I46" s="250">
        <v>1</v>
      </c>
      <c r="J46" s="210">
        <f>+'[46]3,18'!F43</f>
        <v>1845262</v>
      </c>
      <c r="K46" s="8">
        <f t="shared" si="2"/>
        <v>1845262</v>
      </c>
      <c r="M46" s="251">
        <v>260000</v>
      </c>
    </row>
    <row r="47" spans="1:13" s="50" customFormat="1">
      <c r="A47" s="229">
        <f t="shared" si="0"/>
        <v>3.1899999999999959</v>
      </c>
      <c r="B47" s="562" t="s">
        <v>354</v>
      </c>
      <c r="C47" s="563"/>
      <c r="D47" s="563"/>
      <c r="E47" s="563"/>
      <c r="F47" s="563"/>
      <c r="G47" s="564"/>
      <c r="H47" s="230" t="s">
        <v>14</v>
      </c>
      <c r="I47" s="250">
        <v>3</v>
      </c>
      <c r="J47" s="210">
        <f>+J41</f>
        <v>6452</v>
      </c>
      <c r="K47" s="8">
        <f t="shared" si="2"/>
        <v>19356</v>
      </c>
      <c r="M47" s="251"/>
    </row>
    <row r="48" spans="1:13" s="50" customFormat="1">
      <c r="A48" s="24">
        <v>3.2</v>
      </c>
      <c r="B48" s="550" t="s">
        <v>355</v>
      </c>
      <c r="C48" s="550"/>
      <c r="D48" s="550"/>
      <c r="E48" s="550"/>
      <c r="F48" s="550"/>
      <c r="G48" s="550"/>
      <c r="H48" s="230" t="s">
        <v>14</v>
      </c>
      <c r="I48" s="250">
        <v>2</v>
      </c>
      <c r="J48" s="211">
        <f>+J40</f>
        <v>103926</v>
      </c>
      <c r="K48" s="8">
        <f t="shared" si="2"/>
        <v>207852</v>
      </c>
      <c r="M48" s="251"/>
    </row>
    <row r="49" spans="1:15" s="50" customFormat="1">
      <c r="A49" s="24">
        <v>3.21</v>
      </c>
      <c r="B49" s="550" t="s">
        <v>356</v>
      </c>
      <c r="C49" s="550"/>
      <c r="D49" s="550"/>
      <c r="E49" s="550"/>
      <c r="F49" s="550"/>
      <c r="G49" s="550"/>
      <c r="H49" s="230" t="s">
        <v>13</v>
      </c>
      <c r="I49" s="250">
        <v>2.5</v>
      </c>
      <c r="J49" s="211">
        <f>+'[46]3,21'!F43</f>
        <v>376180</v>
      </c>
      <c r="K49" s="8">
        <f t="shared" si="2"/>
        <v>940450</v>
      </c>
      <c r="M49" s="251"/>
    </row>
    <row r="50" spans="1:15" s="50" customFormat="1" ht="15.95" customHeight="1" thickBot="1">
      <c r="A50" s="594" t="s">
        <v>12</v>
      </c>
      <c r="B50" s="595"/>
      <c r="C50" s="595"/>
      <c r="D50" s="595"/>
      <c r="E50" s="595"/>
      <c r="F50" s="595"/>
      <c r="G50" s="595"/>
      <c r="H50" s="595"/>
      <c r="I50" s="595"/>
      <c r="J50" s="596"/>
      <c r="K50" s="38">
        <f>SUM(K29:K49)</f>
        <v>151708966.40000001</v>
      </c>
      <c r="N50" s="61">
        <f>1.1*(1+0.15+0.05+0.05*1.16)*K50</f>
        <v>209934867.70432004</v>
      </c>
      <c r="O50" s="357">
        <f>N50/12</f>
        <v>17494572.308693338</v>
      </c>
    </row>
    <row r="51" spans="1:15" s="50" customFormat="1" ht="15.95" customHeight="1" thickTop="1">
      <c r="A51" s="252">
        <v>4</v>
      </c>
      <c r="B51" s="597" t="s">
        <v>192</v>
      </c>
      <c r="C51" s="598"/>
      <c r="D51" s="598"/>
      <c r="E51" s="598"/>
      <c r="F51" s="598"/>
      <c r="G51" s="599"/>
      <c r="H51" s="600"/>
      <c r="I51" s="601"/>
      <c r="J51" s="601"/>
      <c r="K51" s="602"/>
    </row>
    <row r="52" spans="1:15" s="50" customFormat="1" ht="15.95" customHeight="1">
      <c r="A52" s="253">
        <f>A51+0.01</f>
        <v>4.01</v>
      </c>
      <c r="B52" s="603" t="s">
        <v>193</v>
      </c>
      <c r="C52" s="604"/>
      <c r="D52" s="604"/>
      <c r="E52" s="604"/>
      <c r="F52" s="604"/>
      <c r="G52" s="605"/>
      <c r="H52" s="254" t="s">
        <v>13</v>
      </c>
      <c r="I52" s="254">
        <f>+'[47]CANT LINEA SENA-ASAA'!C47</f>
        <v>115</v>
      </c>
      <c r="J52" s="212">
        <v>65082</v>
      </c>
      <c r="K52" s="58">
        <f>I52*J52</f>
        <v>7484430</v>
      </c>
    </row>
    <row r="53" spans="1:15" s="50" customFormat="1" ht="15.95" customHeight="1" thickBot="1">
      <c r="A53" s="253">
        <v>4.0199999999999996</v>
      </c>
      <c r="B53" s="603" t="s">
        <v>194</v>
      </c>
      <c r="C53" s="604"/>
      <c r="D53" s="604"/>
      <c r="E53" s="604"/>
      <c r="F53" s="604"/>
      <c r="G53" s="605"/>
      <c r="H53" s="254" t="s">
        <v>27</v>
      </c>
      <c r="I53" s="255">
        <f>+'[47]CANT LINEA SENA-ASAA'!C51</f>
        <v>575</v>
      </c>
      <c r="J53" s="212">
        <v>96478</v>
      </c>
      <c r="K53" s="58">
        <f>I53*J53</f>
        <v>55474850</v>
      </c>
    </row>
    <row r="54" spans="1:15" s="50" customFormat="1" ht="15.95" customHeight="1" thickBot="1">
      <c r="A54" s="606" t="s">
        <v>12</v>
      </c>
      <c r="B54" s="607"/>
      <c r="C54" s="607"/>
      <c r="D54" s="607"/>
      <c r="E54" s="607"/>
      <c r="F54" s="607"/>
      <c r="G54" s="607"/>
      <c r="H54" s="607"/>
      <c r="I54" s="607"/>
      <c r="J54" s="608"/>
      <c r="K54" s="59">
        <f>SUM(K52:K53)</f>
        <v>62959280</v>
      </c>
      <c r="N54" s="61">
        <f>1.1*(1+0.15+0.05+0.05*1.16)*K54</f>
        <v>87123051.664000005</v>
      </c>
      <c r="O54" s="236">
        <f>N54/9</f>
        <v>9680339.0737777781</v>
      </c>
    </row>
    <row r="55" spans="1:15" ht="15" customHeight="1" thickTop="1" thickBot="1">
      <c r="A55" s="609" t="s">
        <v>15</v>
      </c>
      <c r="B55" s="610"/>
      <c r="C55" s="610"/>
      <c r="D55" s="610"/>
      <c r="E55" s="610"/>
      <c r="F55" s="611"/>
      <c r="G55" s="612" t="s">
        <v>16</v>
      </c>
      <c r="H55" s="613"/>
      <c r="I55" s="613"/>
      <c r="J55" s="613"/>
      <c r="K55" s="614"/>
    </row>
    <row r="56" spans="1:15" ht="13.5" thickTop="1">
      <c r="A56" s="565" t="s">
        <v>75</v>
      </c>
      <c r="B56" s="566"/>
      <c r="C56" s="569"/>
      <c r="D56" s="570"/>
      <c r="E56" s="570"/>
      <c r="F56" s="571"/>
      <c r="G56" s="592" t="s">
        <v>17</v>
      </c>
      <c r="H56" s="593"/>
      <c r="I56" s="593"/>
      <c r="J56" s="16" t="s">
        <v>76</v>
      </c>
      <c r="K56" s="17">
        <f>K20+K27+K50+K54</f>
        <v>649021241.362746</v>
      </c>
    </row>
    <row r="57" spans="1:15" ht="13.5" thickBot="1">
      <c r="A57" s="567"/>
      <c r="B57" s="568"/>
      <c r="C57" s="572"/>
      <c r="D57" s="573"/>
      <c r="E57" s="573"/>
      <c r="F57" s="574"/>
      <c r="G57" s="575" t="s">
        <v>18</v>
      </c>
      <c r="H57" s="576"/>
      <c r="I57" s="576"/>
      <c r="J57" s="213">
        <v>0.15</v>
      </c>
      <c r="K57" s="8">
        <f>K56*0.15</f>
        <v>97353186.204411894</v>
      </c>
    </row>
    <row r="58" spans="1:15" ht="13.5" thickTop="1">
      <c r="A58" s="565" t="s">
        <v>77</v>
      </c>
      <c r="B58" s="566"/>
      <c r="C58" s="569"/>
      <c r="D58" s="570"/>
      <c r="E58" s="570"/>
      <c r="F58" s="571"/>
      <c r="G58" s="575" t="s">
        <v>19</v>
      </c>
      <c r="H58" s="576"/>
      <c r="I58" s="576"/>
      <c r="J58" s="213">
        <v>0.05</v>
      </c>
      <c r="K58" s="8">
        <f>K56*0.05</f>
        <v>32451062.068137303</v>
      </c>
    </row>
    <row r="59" spans="1:15" ht="13.5" thickBot="1">
      <c r="A59" s="567"/>
      <c r="B59" s="568"/>
      <c r="C59" s="572"/>
      <c r="D59" s="573"/>
      <c r="E59" s="573"/>
      <c r="F59" s="574"/>
      <c r="G59" s="575" t="s">
        <v>20</v>
      </c>
      <c r="H59" s="576"/>
      <c r="I59" s="576"/>
      <c r="J59" s="213">
        <v>0.05</v>
      </c>
      <c r="K59" s="8">
        <f>K56*0.05</f>
        <v>32451062.068137303</v>
      </c>
    </row>
    <row r="60" spans="1:15" ht="14.25" thickTop="1" thickBot="1">
      <c r="A60" s="565" t="s">
        <v>21</v>
      </c>
      <c r="B60" s="566"/>
      <c r="C60" s="577"/>
      <c r="D60" s="578"/>
      <c r="E60" s="578"/>
      <c r="F60" s="579"/>
      <c r="G60" s="567" t="s">
        <v>78</v>
      </c>
      <c r="H60" s="583"/>
      <c r="I60" s="568"/>
      <c r="J60" s="52">
        <v>0.16</v>
      </c>
      <c r="K60" s="19">
        <f>K59*0.16</f>
        <v>5192169.9309019689</v>
      </c>
    </row>
    <row r="61" spans="1:15" ht="17.25" thickTop="1" thickBot="1">
      <c r="A61" s="567"/>
      <c r="B61" s="568"/>
      <c r="C61" s="580"/>
      <c r="D61" s="581"/>
      <c r="E61" s="581"/>
      <c r="F61" s="582"/>
      <c r="G61" s="584" t="s">
        <v>22</v>
      </c>
      <c r="H61" s="585"/>
      <c r="I61" s="585"/>
      <c r="J61" s="585"/>
      <c r="K61" s="20">
        <f>SUM(K56:K60)</f>
        <v>816468721.63433444</v>
      </c>
    </row>
    <row r="62" spans="1:15" ht="14.25" thickTop="1" thickBot="1"/>
    <row r="63" spans="1:15" ht="13.5" thickTop="1">
      <c r="A63" s="21">
        <v>6</v>
      </c>
      <c r="B63" s="586" t="s">
        <v>118</v>
      </c>
      <c r="C63" s="587"/>
      <c r="D63" s="587"/>
      <c r="E63" s="587"/>
      <c r="F63" s="587"/>
      <c r="G63" s="588"/>
      <c r="H63" s="22"/>
      <c r="I63" s="22"/>
      <c r="J63" s="22"/>
      <c r="K63" s="53"/>
    </row>
    <row r="64" spans="1:15">
      <c r="A64" s="24">
        <v>6.01</v>
      </c>
      <c r="B64" s="589" t="s">
        <v>216</v>
      </c>
      <c r="C64" s="590"/>
      <c r="D64" s="590"/>
      <c r="E64" s="590"/>
      <c r="F64" s="590"/>
      <c r="G64" s="591"/>
      <c r="H64" s="25" t="s">
        <v>11</v>
      </c>
      <c r="I64" s="26">
        <f>+I29</f>
        <v>6292</v>
      </c>
      <c r="J64" s="39">
        <v>221723</v>
      </c>
      <c r="K64" s="40">
        <f>I64*J64</f>
        <v>1395081116</v>
      </c>
    </row>
    <row r="65" spans="1:15" ht="12.75" customHeight="1">
      <c r="A65" s="24">
        <v>6.02</v>
      </c>
      <c r="B65" s="562" t="s">
        <v>440</v>
      </c>
      <c r="C65" s="563"/>
      <c r="D65" s="563"/>
      <c r="E65" s="563"/>
      <c r="F65" s="563"/>
      <c r="G65" s="564"/>
      <c r="H65" s="214" t="s">
        <v>14</v>
      </c>
      <c r="I65" s="26">
        <f>+I30</f>
        <v>6</v>
      </c>
      <c r="J65" s="39">
        <v>6033377</v>
      </c>
      <c r="K65" s="41">
        <f>+J65*I65</f>
        <v>36200262</v>
      </c>
    </row>
    <row r="66" spans="1:15" ht="12.75" customHeight="1">
      <c r="A66" s="24">
        <v>6.03</v>
      </c>
      <c r="B66" s="549" t="s">
        <v>180</v>
      </c>
      <c r="C66" s="549"/>
      <c r="D66" s="549"/>
      <c r="E66" s="549"/>
      <c r="F66" s="549"/>
      <c r="G66" s="549"/>
      <c r="H66" s="230" t="s">
        <v>11</v>
      </c>
      <c r="I66" s="250">
        <f t="shared" ref="I66:I73" si="3">+I32</f>
        <v>4</v>
      </c>
      <c r="J66" s="211">
        <v>2320001</v>
      </c>
      <c r="K66" s="40">
        <f>+I66*J66</f>
        <v>9280004</v>
      </c>
    </row>
    <row r="67" spans="1:15" ht="12.75" customHeight="1">
      <c r="A67" s="24">
        <v>6.04</v>
      </c>
      <c r="B67" s="549" t="s">
        <v>181</v>
      </c>
      <c r="C67" s="549"/>
      <c r="D67" s="549"/>
      <c r="E67" s="549"/>
      <c r="F67" s="549"/>
      <c r="G67" s="549"/>
      <c r="H67" s="230" t="s">
        <v>14</v>
      </c>
      <c r="I67" s="250">
        <f t="shared" si="3"/>
        <v>2</v>
      </c>
      <c r="J67" s="211">
        <v>2421848</v>
      </c>
      <c r="K67" s="40">
        <f>+I67*J67</f>
        <v>4843696</v>
      </c>
    </row>
    <row r="68" spans="1:15" ht="12.75" customHeight="1">
      <c r="A68" s="24">
        <v>6.05</v>
      </c>
      <c r="B68" s="549" t="s">
        <v>182</v>
      </c>
      <c r="C68" s="549"/>
      <c r="D68" s="549"/>
      <c r="E68" s="549"/>
      <c r="F68" s="549"/>
      <c r="G68" s="549"/>
      <c r="H68" s="230" t="s">
        <v>14</v>
      </c>
      <c r="I68" s="250">
        <f t="shared" si="3"/>
        <v>4</v>
      </c>
      <c r="J68" s="211">
        <v>2315940</v>
      </c>
      <c r="K68" s="40">
        <f>+I68*J68</f>
        <v>9263760</v>
      </c>
    </row>
    <row r="69" spans="1:15" ht="12.75" customHeight="1">
      <c r="A69" s="24">
        <v>6.06</v>
      </c>
      <c r="B69" s="549" t="s">
        <v>183</v>
      </c>
      <c r="C69" s="549"/>
      <c r="D69" s="549"/>
      <c r="E69" s="549"/>
      <c r="F69" s="549"/>
      <c r="G69" s="549"/>
      <c r="H69" s="230" t="s">
        <v>14</v>
      </c>
      <c r="I69" s="250">
        <f t="shared" si="3"/>
        <v>2</v>
      </c>
      <c r="J69" s="211">
        <v>9843876</v>
      </c>
      <c r="K69" s="40">
        <f>+I69*J69</f>
        <v>19687752</v>
      </c>
      <c r="L69" s="86">
        <v>19504264.000000119</v>
      </c>
      <c r="M69" s="1">
        <f>+L69/2</f>
        <v>9752132.0000000596</v>
      </c>
    </row>
    <row r="70" spans="1:15" ht="12.75" customHeight="1">
      <c r="A70" s="24">
        <v>6.07</v>
      </c>
      <c r="B70" s="549" t="s">
        <v>184</v>
      </c>
      <c r="C70" s="549"/>
      <c r="D70" s="549"/>
      <c r="E70" s="549"/>
      <c r="F70" s="549"/>
      <c r="G70" s="549"/>
      <c r="H70" s="230" t="s">
        <v>14</v>
      </c>
      <c r="I70" s="250">
        <f t="shared" si="3"/>
        <v>2</v>
      </c>
      <c r="J70" s="211">
        <v>9095328</v>
      </c>
      <c r="K70" s="40">
        <v>20114854.087821297</v>
      </c>
    </row>
    <row r="71" spans="1:15" ht="12.75" customHeight="1">
      <c r="A71" s="24">
        <v>6.08</v>
      </c>
      <c r="B71" s="549" t="s">
        <v>185</v>
      </c>
      <c r="C71" s="549"/>
      <c r="D71" s="549"/>
      <c r="E71" s="549"/>
      <c r="F71" s="549"/>
      <c r="G71" s="549"/>
      <c r="H71" s="230" t="s">
        <v>14</v>
      </c>
      <c r="I71" s="250">
        <f t="shared" si="3"/>
        <v>3</v>
      </c>
      <c r="J71" s="211">
        <v>813808</v>
      </c>
      <c r="K71" s="40">
        <f t="shared" ref="K71:K82" si="4">+I71*J71</f>
        <v>2441424</v>
      </c>
      <c r="O71" s="281">
        <f>+K56+K83</f>
        <v>2239161048.730567</v>
      </c>
    </row>
    <row r="72" spans="1:15" ht="12.75" customHeight="1">
      <c r="A72" s="24">
        <v>6.09</v>
      </c>
      <c r="B72" s="549" t="s">
        <v>186</v>
      </c>
      <c r="C72" s="549"/>
      <c r="D72" s="549"/>
      <c r="E72" s="549"/>
      <c r="F72" s="549"/>
      <c r="G72" s="549"/>
      <c r="H72" s="230" t="s">
        <v>14</v>
      </c>
      <c r="I72" s="250">
        <f t="shared" si="3"/>
        <v>3</v>
      </c>
      <c r="J72" s="211">
        <v>736937</v>
      </c>
      <c r="K72" s="40">
        <f t="shared" si="4"/>
        <v>2210811</v>
      </c>
    </row>
    <row r="73" spans="1:15" s="50" customFormat="1" ht="12.75" customHeight="1">
      <c r="A73" s="24">
        <v>6.1</v>
      </c>
      <c r="B73" s="562" t="s">
        <v>441</v>
      </c>
      <c r="C73" s="563"/>
      <c r="D73" s="563"/>
      <c r="E73" s="563"/>
      <c r="F73" s="563"/>
      <c r="G73" s="564"/>
      <c r="H73" s="230" t="s">
        <v>11</v>
      </c>
      <c r="I73" s="250">
        <f t="shared" si="3"/>
        <v>618</v>
      </c>
      <c r="J73" s="211">
        <v>74753</v>
      </c>
      <c r="K73" s="40">
        <f t="shared" si="4"/>
        <v>46197354</v>
      </c>
    </row>
    <row r="74" spans="1:15" s="50" customFormat="1" ht="12.75" customHeight="1">
      <c r="A74" s="24">
        <v>6.11</v>
      </c>
      <c r="B74" s="550" t="s">
        <v>442</v>
      </c>
      <c r="C74" s="550"/>
      <c r="D74" s="550"/>
      <c r="E74" s="550"/>
      <c r="F74" s="550"/>
      <c r="G74" s="550"/>
      <c r="H74" s="230" t="s">
        <v>14</v>
      </c>
      <c r="I74" s="250">
        <v>2</v>
      </c>
      <c r="J74" s="211">
        <v>646082</v>
      </c>
      <c r="K74" s="40">
        <f t="shared" si="4"/>
        <v>1292164</v>
      </c>
    </row>
    <row r="75" spans="1:15" s="50" customFormat="1" ht="12.75" customHeight="1">
      <c r="A75" s="24">
        <v>6.12</v>
      </c>
      <c r="B75" s="549" t="s">
        <v>187</v>
      </c>
      <c r="C75" s="549"/>
      <c r="D75" s="549"/>
      <c r="E75" s="549"/>
      <c r="F75" s="549"/>
      <c r="G75" s="549"/>
      <c r="H75" s="230" t="s">
        <v>14</v>
      </c>
      <c r="I75" s="250">
        <f>+I41</f>
        <v>1</v>
      </c>
      <c r="J75" s="211">
        <v>358727</v>
      </c>
      <c r="K75" s="40">
        <f t="shared" si="4"/>
        <v>358727</v>
      </c>
      <c r="N75" s="236" t="e">
        <f>+'LINEA IMP '!K60+#REF!+#REF!+#REF!+'CONST CASETA'!K63+'CERRAMIENTO POZO BOMBEO'!K41+'ELECTRICA SENA POZO N1'!F86+'ELECTRICA BAT POZO N2'!F63+#REF!</f>
        <v>#REF!</v>
      </c>
    </row>
    <row r="76" spans="1:15" s="50" customFormat="1" ht="12.75" customHeight="1">
      <c r="A76" s="24">
        <v>6.13</v>
      </c>
      <c r="B76" s="549" t="s">
        <v>188</v>
      </c>
      <c r="C76" s="549"/>
      <c r="D76" s="549"/>
      <c r="E76" s="549"/>
      <c r="F76" s="549"/>
      <c r="G76" s="549"/>
      <c r="H76" s="230" t="s">
        <v>14</v>
      </c>
      <c r="I76" s="250">
        <v>5</v>
      </c>
      <c r="J76" s="211">
        <v>2150060</v>
      </c>
      <c r="K76" s="27">
        <f t="shared" si="4"/>
        <v>10750300</v>
      </c>
      <c r="N76" s="236" t="e">
        <f>+N75+'[48]LI COM 10'!$N$68</f>
        <v>#REF!</v>
      </c>
    </row>
    <row r="77" spans="1:15" s="50" customFormat="1" ht="12.75" customHeight="1">
      <c r="A77" s="24">
        <v>6.14</v>
      </c>
      <c r="B77" s="562" t="s">
        <v>189</v>
      </c>
      <c r="C77" s="563"/>
      <c r="D77" s="563"/>
      <c r="E77" s="563"/>
      <c r="F77" s="563"/>
      <c r="G77" s="564"/>
      <c r="H77" s="230" t="s">
        <v>14</v>
      </c>
      <c r="I77" s="250">
        <v>5</v>
      </c>
      <c r="J77" s="211">
        <v>986000</v>
      </c>
      <c r="K77" s="28">
        <f t="shared" si="4"/>
        <v>4930000</v>
      </c>
    </row>
    <row r="78" spans="1:15" s="50" customFormat="1" ht="12.75" customHeight="1">
      <c r="A78" s="24">
        <v>6.15</v>
      </c>
      <c r="B78" s="549" t="s">
        <v>119</v>
      </c>
      <c r="C78" s="549"/>
      <c r="D78" s="549"/>
      <c r="E78" s="549"/>
      <c r="F78" s="549"/>
      <c r="G78" s="549"/>
      <c r="H78" s="230" t="s">
        <v>14</v>
      </c>
      <c r="I78" s="250">
        <v>5</v>
      </c>
      <c r="J78" s="211">
        <v>732424</v>
      </c>
      <c r="K78" s="28">
        <f t="shared" si="4"/>
        <v>3662120</v>
      </c>
    </row>
    <row r="79" spans="1:15" s="50" customFormat="1" ht="12.75" customHeight="1">
      <c r="A79" s="24">
        <v>6.16</v>
      </c>
      <c r="B79" s="562" t="s">
        <v>120</v>
      </c>
      <c r="C79" s="563"/>
      <c r="D79" s="563"/>
      <c r="E79" s="563"/>
      <c r="F79" s="563"/>
      <c r="G79" s="564"/>
      <c r="H79" s="230" t="s">
        <v>14</v>
      </c>
      <c r="I79" s="250">
        <v>5</v>
      </c>
      <c r="J79" s="211">
        <v>798092</v>
      </c>
      <c r="K79" s="28">
        <f t="shared" si="4"/>
        <v>3990460</v>
      </c>
    </row>
    <row r="80" spans="1:15" s="50" customFormat="1" ht="12.75" customHeight="1">
      <c r="A80" s="229">
        <f>A79+0.01</f>
        <v>6.17</v>
      </c>
      <c r="B80" s="562" t="s">
        <v>195</v>
      </c>
      <c r="C80" s="563"/>
      <c r="D80" s="563"/>
      <c r="E80" s="563"/>
      <c r="F80" s="563"/>
      <c r="G80" s="564"/>
      <c r="H80" s="230" t="s">
        <v>14</v>
      </c>
      <c r="I80" s="250">
        <v>1</v>
      </c>
      <c r="J80" s="211">
        <v>2650000</v>
      </c>
      <c r="K80" s="28">
        <f t="shared" si="4"/>
        <v>2650000</v>
      </c>
    </row>
    <row r="81" spans="1:15" s="50" customFormat="1" ht="12.75" customHeight="1">
      <c r="A81" s="24">
        <v>6.18</v>
      </c>
      <c r="B81" s="549" t="s">
        <v>443</v>
      </c>
      <c r="C81" s="549"/>
      <c r="D81" s="549"/>
      <c r="E81" s="549"/>
      <c r="F81" s="549"/>
      <c r="G81" s="549"/>
      <c r="H81" s="230" t="s">
        <v>14</v>
      </c>
      <c r="I81" s="250">
        <f>+I47</f>
        <v>3</v>
      </c>
      <c r="J81" s="211">
        <v>5339271.1999999993</v>
      </c>
      <c r="K81" s="40">
        <f t="shared" si="4"/>
        <v>16017813.599999998</v>
      </c>
    </row>
    <row r="82" spans="1:15" s="50" customFormat="1" ht="12.75" customHeight="1">
      <c r="A82" s="24">
        <v>6.19</v>
      </c>
      <c r="B82" s="550" t="s">
        <v>357</v>
      </c>
      <c r="C82" s="550"/>
      <c r="D82" s="550"/>
      <c r="E82" s="550"/>
      <c r="F82" s="550"/>
      <c r="G82" s="550"/>
      <c r="H82" s="230" t="s">
        <v>14</v>
      </c>
      <c r="I82" s="250">
        <v>2</v>
      </c>
      <c r="J82" s="211">
        <v>583594.84</v>
      </c>
      <c r="K82" s="40">
        <f t="shared" si="4"/>
        <v>1167189.68</v>
      </c>
    </row>
    <row r="83" spans="1:15" ht="13.5" thickBot="1">
      <c r="A83" s="551" t="s">
        <v>12</v>
      </c>
      <c r="B83" s="552"/>
      <c r="C83" s="552"/>
      <c r="D83" s="552"/>
      <c r="E83" s="552"/>
      <c r="F83" s="552"/>
      <c r="G83" s="552"/>
      <c r="H83" s="552"/>
      <c r="I83" s="552"/>
      <c r="J83" s="553"/>
      <c r="K83" s="42">
        <f>SUM(K64:K82)</f>
        <v>1590139807.3678212</v>
      </c>
      <c r="N83" s="61">
        <f>K83*1.1*1.18</f>
        <v>2064001469.9634321</v>
      </c>
      <c r="O83" s="236">
        <f>N83/6</f>
        <v>344000244.99390537</v>
      </c>
    </row>
    <row r="84" spans="1:15" ht="13.5" thickTop="1">
      <c r="A84" s="554" t="s">
        <v>18</v>
      </c>
      <c r="B84" s="555"/>
      <c r="C84" s="555"/>
      <c r="D84" s="555"/>
      <c r="E84" s="555"/>
      <c r="F84" s="555"/>
      <c r="G84" s="555"/>
      <c r="H84" s="555"/>
      <c r="I84" s="556"/>
      <c r="J84" s="54">
        <v>0.18</v>
      </c>
      <c r="K84" s="55">
        <f>+K83*J84</f>
        <v>286225165.32620782</v>
      </c>
    </row>
    <row r="85" spans="1:15" ht="13.5" thickBot="1">
      <c r="A85" s="557"/>
      <c r="B85" s="558"/>
      <c r="C85" s="558"/>
      <c r="D85" s="558"/>
      <c r="E85" s="558"/>
      <c r="F85" s="558"/>
      <c r="G85" s="559" t="s">
        <v>22</v>
      </c>
      <c r="H85" s="560"/>
      <c r="I85" s="560"/>
      <c r="J85" s="561"/>
      <c r="K85" s="215">
        <f>+K83+K84</f>
        <v>1876364972.6940291</v>
      </c>
    </row>
    <row r="86" spans="1:15" ht="17.25" thickTop="1" thickBot="1">
      <c r="A86" s="538" t="s">
        <v>121</v>
      </c>
      <c r="B86" s="539"/>
      <c r="C86" s="539"/>
      <c r="D86" s="539"/>
      <c r="E86" s="539"/>
      <c r="F86" s="539"/>
      <c r="G86" s="539"/>
      <c r="H86" s="539"/>
      <c r="I86" s="539"/>
      <c r="J86" s="540" t="s">
        <v>122</v>
      </c>
      <c r="K86" s="29">
        <f>+K85+K61</f>
        <v>2692833694.3283634</v>
      </c>
      <c r="N86" s="69">
        <v>3311293072.6199999</v>
      </c>
    </row>
    <row r="87" spans="1:15" ht="16.5" thickTop="1" thickBot="1">
      <c r="A87" s="541"/>
      <c r="B87" s="542"/>
      <c r="C87" s="542"/>
      <c r="D87" s="542"/>
      <c r="E87" s="542"/>
      <c r="F87" s="542"/>
      <c r="G87" s="543"/>
      <c r="H87" s="544" t="s">
        <v>123</v>
      </c>
      <c r="I87" s="544"/>
      <c r="J87" s="216">
        <v>0.08</v>
      </c>
      <c r="K87" s="30">
        <f>+K86*J87</f>
        <v>215426695.54626909</v>
      </c>
    </row>
    <row r="88" spans="1:15" s="33" customFormat="1" ht="16.5" thickTop="1" thickBot="1">
      <c r="A88" s="44"/>
      <c r="B88" s="45"/>
      <c r="C88" s="45"/>
      <c r="D88" s="45"/>
      <c r="E88" s="45"/>
      <c r="F88" s="45"/>
      <c r="G88" s="45"/>
      <c r="H88" s="217" t="s">
        <v>167</v>
      </c>
      <c r="I88" s="218"/>
      <c r="J88" s="70">
        <v>0.02</v>
      </c>
      <c r="K88" s="30">
        <f>+K86*J88</f>
        <v>53856673.886567272</v>
      </c>
    </row>
    <row r="89" spans="1:15" ht="17.25" thickTop="1" thickBot="1">
      <c r="A89" s="545" t="s">
        <v>124</v>
      </c>
      <c r="B89" s="546"/>
      <c r="C89" s="546"/>
      <c r="D89" s="546"/>
      <c r="E89" s="546"/>
      <c r="F89" s="546"/>
      <c r="G89" s="546"/>
      <c r="H89" s="547"/>
      <c r="I89" s="547"/>
      <c r="J89" s="548" t="s">
        <v>125</v>
      </c>
      <c r="K89" s="71">
        <f>+K86+K87+K88+6</f>
        <v>2962117069.7611995</v>
      </c>
      <c r="N89" s="1">
        <v>2728891635.3559995</v>
      </c>
    </row>
    <row r="90" spans="1:15" ht="13.5" thickTop="1"/>
    <row r="93" spans="1:15">
      <c r="K93" s="69">
        <v>2728891632.7632117</v>
      </c>
      <c r="M93" s="256"/>
    </row>
    <row r="94" spans="1:15">
      <c r="K94" s="69">
        <v>2715114164.9301052</v>
      </c>
    </row>
    <row r="95" spans="1:15">
      <c r="K95" s="256">
        <f>+K93-K94</f>
        <v>13777467.833106518</v>
      </c>
    </row>
  </sheetData>
  <mergeCells count="96">
    <mergeCell ref="A8:B9"/>
    <mergeCell ref="C8:K9"/>
    <mergeCell ref="A1:B4"/>
    <mergeCell ref="C1:J4"/>
    <mergeCell ref="K1:K4"/>
    <mergeCell ref="A6:B7"/>
    <mergeCell ref="C6:K7"/>
    <mergeCell ref="B21:G21"/>
    <mergeCell ref="H21:K21"/>
    <mergeCell ref="B11:G11"/>
    <mergeCell ref="B13:G13"/>
    <mergeCell ref="H13:K13"/>
    <mergeCell ref="B14:G14"/>
    <mergeCell ref="H14:K14"/>
    <mergeCell ref="B15:G15"/>
    <mergeCell ref="B16:G16"/>
    <mergeCell ref="B17:G17"/>
    <mergeCell ref="B18:G18"/>
    <mergeCell ref="B19:G19"/>
    <mergeCell ref="A20:J20"/>
    <mergeCell ref="B33:G33"/>
    <mergeCell ref="B22:G22"/>
    <mergeCell ref="B23:G23"/>
    <mergeCell ref="B24:G24"/>
    <mergeCell ref="B25:G25"/>
    <mergeCell ref="B26:G26"/>
    <mergeCell ref="A27:J27"/>
    <mergeCell ref="B28:G28"/>
    <mergeCell ref="B29:G29"/>
    <mergeCell ref="B30:G30"/>
    <mergeCell ref="B31:G31"/>
    <mergeCell ref="B32:G32"/>
    <mergeCell ref="B45:G45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A56:B57"/>
    <mergeCell ref="C56:F57"/>
    <mergeCell ref="G56:I56"/>
    <mergeCell ref="G57:I57"/>
    <mergeCell ref="B46:G46"/>
    <mergeCell ref="B47:G47"/>
    <mergeCell ref="B48:G48"/>
    <mergeCell ref="B49:G49"/>
    <mergeCell ref="A50:J50"/>
    <mergeCell ref="B51:G51"/>
    <mergeCell ref="H51:K51"/>
    <mergeCell ref="B52:G52"/>
    <mergeCell ref="B53:G53"/>
    <mergeCell ref="A54:J54"/>
    <mergeCell ref="A55:F55"/>
    <mergeCell ref="G55:K55"/>
    <mergeCell ref="B68:G68"/>
    <mergeCell ref="A58:B59"/>
    <mergeCell ref="C58:F59"/>
    <mergeCell ref="G58:I58"/>
    <mergeCell ref="G59:I59"/>
    <mergeCell ref="A60:B61"/>
    <mergeCell ref="C60:F61"/>
    <mergeCell ref="G60:I60"/>
    <mergeCell ref="G61:J61"/>
    <mergeCell ref="B63:G63"/>
    <mergeCell ref="B64:G64"/>
    <mergeCell ref="B65:G65"/>
    <mergeCell ref="B66:G66"/>
    <mergeCell ref="B67:G67"/>
    <mergeCell ref="B80:G80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A86:J86"/>
    <mergeCell ref="A87:G87"/>
    <mergeCell ref="H87:I87"/>
    <mergeCell ref="A89:J89"/>
    <mergeCell ref="B81:G81"/>
    <mergeCell ref="B82:G82"/>
    <mergeCell ref="A83:J83"/>
    <mergeCell ref="A84:I84"/>
    <mergeCell ref="A85:F85"/>
    <mergeCell ref="G85:J85"/>
  </mergeCells>
  <pageMargins left="0.39370078740157483" right="0.27559055118110237" top="0.98425196850393704" bottom="0.98425196850393704" header="0" footer="0"/>
  <pageSetup paperSize="9" scale="66" fitToHeight="6" orientation="portrait" r:id="rId1"/>
  <headerFooter alignWithMargins="0"/>
  <rowBreaks count="1" manualBreakCount="1">
    <brk id="62" max="10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O50"/>
  <sheetViews>
    <sheetView view="pageBreakPreview" topLeftCell="A18" zoomScale="90" zoomScaleSheetLayoutView="90" workbookViewId="0">
      <selection activeCell="G36" sqref="G36:K36"/>
    </sheetView>
  </sheetViews>
  <sheetFormatPr baseColWidth="10" defaultRowHeight="12.75"/>
  <cols>
    <col min="1" max="1" width="8.7109375" style="1" customWidth="1"/>
    <col min="2" max="6" width="10.7109375" style="1" customWidth="1"/>
    <col min="7" max="7" width="17.28515625" style="1" customWidth="1"/>
    <col min="8" max="8" width="10.7109375" style="1" customWidth="1"/>
    <col min="9" max="9" width="12.5703125" style="362" customWidth="1"/>
    <col min="10" max="10" width="18.7109375" style="1" customWidth="1"/>
    <col min="11" max="11" width="20.28515625" style="1" customWidth="1"/>
    <col min="12" max="13" width="11.42578125" style="1"/>
    <col min="14" max="14" width="13.28515625" style="1" bestFit="1" customWidth="1"/>
    <col min="15" max="15" width="12.140625" style="1" bestFit="1" customWidth="1"/>
    <col min="16" max="16384" width="11.42578125" style="1"/>
  </cols>
  <sheetData>
    <row r="1" spans="1:11" ht="15" customHeight="1">
      <c r="A1" s="653"/>
      <c r="B1" s="654"/>
      <c r="C1" s="659" t="s">
        <v>0</v>
      </c>
      <c r="D1" s="660"/>
      <c r="E1" s="660"/>
      <c r="F1" s="660"/>
      <c r="G1" s="660"/>
      <c r="H1" s="660"/>
      <c r="I1" s="660"/>
      <c r="J1" s="661"/>
      <c r="K1" s="668" t="s">
        <v>1</v>
      </c>
    </row>
    <row r="2" spans="1:11" ht="11.25" customHeight="1">
      <c r="A2" s="655"/>
      <c r="B2" s="656"/>
      <c r="C2" s="662"/>
      <c r="D2" s="663"/>
      <c r="E2" s="663"/>
      <c r="F2" s="663"/>
      <c r="G2" s="663"/>
      <c r="H2" s="663"/>
      <c r="I2" s="663"/>
      <c r="J2" s="664"/>
      <c r="K2" s="669"/>
    </row>
    <row r="3" spans="1:11" ht="14.25" customHeight="1">
      <c r="A3" s="655"/>
      <c r="B3" s="656"/>
      <c r="C3" s="662"/>
      <c r="D3" s="663"/>
      <c r="E3" s="663"/>
      <c r="F3" s="663"/>
      <c r="G3" s="663"/>
      <c r="H3" s="663"/>
      <c r="I3" s="663"/>
      <c r="J3" s="664"/>
      <c r="K3" s="669"/>
    </row>
    <row r="4" spans="1:11" ht="19.5" customHeight="1" thickBot="1">
      <c r="A4" s="657"/>
      <c r="B4" s="658"/>
      <c r="C4" s="665"/>
      <c r="D4" s="666"/>
      <c r="E4" s="666"/>
      <c r="F4" s="666"/>
      <c r="G4" s="666"/>
      <c r="H4" s="666"/>
      <c r="I4" s="666"/>
      <c r="J4" s="667"/>
      <c r="K4" s="670"/>
    </row>
    <row r="5" spans="1:11" ht="6" customHeight="1" thickBot="1"/>
    <row r="6" spans="1:11" ht="15.95" customHeight="1" thickTop="1" thickBot="1">
      <c r="A6" s="803" t="s">
        <v>2</v>
      </c>
      <c r="B6" s="803"/>
      <c r="C6" s="803" t="s">
        <v>3</v>
      </c>
      <c r="D6" s="803"/>
      <c r="E6" s="803"/>
      <c r="F6" s="803"/>
      <c r="G6" s="803"/>
      <c r="H6" s="803"/>
      <c r="I6" s="803"/>
      <c r="J6" s="803"/>
      <c r="K6" s="803"/>
    </row>
    <row r="7" spans="1:11" ht="15.95" customHeight="1" thickTop="1" thickBot="1">
      <c r="A7" s="803"/>
      <c r="B7" s="803"/>
      <c r="C7" s="803"/>
      <c r="D7" s="803"/>
      <c r="E7" s="803"/>
      <c r="F7" s="803"/>
      <c r="G7" s="803"/>
      <c r="H7" s="803"/>
      <c r="I7" s="803"/>
      <c r="J7" s="803"/>
      <c r="K7" s="803"/>
    </row>
    <row r="8" spans="1:11" ht="14.1" customHeight="1" thickTop="1" thickBot="1">
      <c r="A8" s="803" t="s">
        <v>4</v>
      </c>
      <c r="B8" s="803"/>
      <c r="C8" s="803" t="s">
        <v>523</v>
      </c>
      <c r="D8" s="803"/>
      <c r="E8" s="803"/>
      <c r="F8" s="803"/>
      <c r="G8" s="803"/>
      <c r="H8" s="803"/>
      <c r="I8" s="803"/>
      <c r="J8" s="803"/>
      <c r="K8" s="803"/>
    </row>
    <row r="9" spans="1:11" ht="14.1" customHeight="1" thickTop="1" thickBot="1">
      <c r="A9" s="803"/>
      <c r="B9" s="803"/>
      <c r="C9" s="803"/>
      <c r="D9" s="803"/>
      <c r="E9" s="803"/>
      <c r="F9" s="803"/>
      <c r="G9" s="803"/>
      <c r="H9" s="803"/>
      <c r="I9" s="803"/>
      <c r="J9" s="803"/>
      <c r="K9" s="803"/>
    </row>
    <row r="10" spans="1:11" ht="5.25" customHeight="1" thickTop="1" thickBot="1">
      <c r="A10" s="258"/>
      <c r="B10" s="259"/>
      <c r="C10" s="259"/>
      <c r="D10" s="259"/>
      <c r="E10" s="259"/>
      <c r="F10" s="259"/>
      <c r="G10" s="259"/>
      <c r="H10" s="259"/>
      <c r="I10" s="363"/>
      <c r="J10" s="259"/>
      <c r="K10" s="260"/>
    </row>
    <row r="11" spans="1:11" s="50" customFormat="1" ht="19.5" customHeight="1" thickTop="1" thickBot="1">
      <c r="A11" s="359" t="s">
        <v>5</v>
      </c>
      <c r="B11" s="804" t="s">
        <v>6</v>
      </c>
      <c r="C11" s="804"/>
      <c r="D11" s="804"/>
      <c r="E11" s="804"/>
      <c r="F11" s="804"/>
      <c r="G11" s="804"/>
      <c r="H11" s="359" t="s">
        <v>7</v>
      </c>
      <c r="I11" s="364" t="s">
        <v>8</v>
      </c>
      <c r="J11" s="359" t="s">
        <v>9</v>
      </c>
      <c r="K11" s="359" t="s">
        <v>10</v>
      </c>
    </row>
    <row r="12" spans="1:11" ht="5.25" customHeight="1" thickTop="1" thickBot="1">
      <c r="A12" s="258"/>
      <c r="B12" s="259"/>
      <c r="C12" s="259"/>
      <c r="D12" s="259"/>
      <c r="E12" s="259"/>
      <c r="F12" s="259"/>
      <c r="G12" s="259"/>
      <c r="H12" s="259"/>
      <c r="I12" s="363"/>
      <c r="J12" s="259"/>
      <c r="K12" s="260"/>
    </row>
    <row r="13" spans="1:11" s="50" customFormat="1" ht="15.75" customHeight="1" thickTop="1" thickBot="1">
      <c r="A13" s="360">
        <v>1</v>
      </c>
      <c r="B13" s="805" t="s">
        <v>439</v>
      </c>
      <c r="C13" s="805"/>
      <c r="D13" s="805"/>
      <c r="E13" s="805"/>
      <c r="F13" s="805"/>
      <c r="G13" s="805"/>
      <c r="H13" s="263"/>
      <c r="I13" s="365"/>
      <c r="J13" s="263"/>
      <c r="K13" s="263"/>
    </row>
    <row r="14" spans="1:11" s="50" customFormat="1" ht="15.75" customHeight="1" thickTop="1">
      <c r="A14" s="267">
        <f>A13+0.01</f>
        <v>1.01</v>
      </c>
      <c r="B14" s="806" t="s">
        <v>79</v>
      </c>
      <c r="C14" s="806"/>
      <c r="D14" s="806"/>
      <c r="E14" s="806"/>
      <c r="F14" s="806"/>
      <c r="G14" s="806"/>
      <c r="H14" s="265" t="s">
        <v>13</v>
      </c>
      <c r="I14" s="366">
        <f>[53]CANTIDADES!B16+[53]CANTIDADES!B27+[53]CANTIDADES!B33</f>
        <v>9.677999999999999</v>
      </c>
      <c r="J14" s="367">
        <f>+'[53]1,01'!G42</f>
        <v>16072.218750000002</v>
      </c>
      <c r="K14" s="81">
        <f t="shared" ref="K14:K32" si="0">+I14*J14</f>
        <v>155546.9330625</v>
      </c>
    </row>
    <row r="15" spans="1:11" s="50" customFormat="1" ht="24.75" customHeight="1">
      <c r="A15" s="267">
        <f t="shared" ref="A15:A34" si="1">A14+0.01</f>
        <v>1.02</v>
      </c>
      <c r="B15" s="549" t="s">
        <v>508</v>
      </c>
      <c r="C15" s="549"/>
      <c r="D15" s="549"/>
      <c r="E15" s="549"/>
      <c r="F15" s="549"/>
      <c r="G15" s="549"/>
      <c r="H15" s="230" t="s">
        <v>13</v>
      </c>
      <c r="I15" s="368">
        <f>[53]CANTIDADES!E15</f>
        <v>1.3679999999999999</v>
      </c>
      <c r="J15" s="369">
        <f>'[53]1,02'!F43</f>
        <v>60006</v>
      </c>
      <c r="K15" s="82">
        <f t="shared" si="0"/>
        <v>82088.207999999999</v>
      </c>
    </row>
    <row r="16" spans="1:11" s="50" customFormat="1" ht="15.75" customHeight="1">
      <c r="A16" s="267">
        <f t="shared" si="1"/>
        <v>1.03</v>
      </c>
      <c r="B16" s="549" t="s">
        <v>29</v>
      </c>
      <c r="C16" s="549"/>
      <c r="D16" s="549"/>
      <c r="E16" s="549"/>
      <c r="F16" s="549"/>
      <c r="G16" s="549"/>
      <c r="H16" s="230" t="s">
        <v>23</v>
      </c>
      <c r="I16" s="368">
        <v>525</v>
      </c>
      <c r="J16" s="369">
        <f>+'[53]1,03'!G44</f>
        <v>4105.3171874999998</v>
      </c>
      <c r="K16" s="82">
        <f t="shared" si="0"/>
        <v>2155291.5234375</v>
      </c>
    </row>
    <row r="17" spans="1:13" s="50" customFormat="1" ht="52.5" customHeight="1">
      <c r="A17" s="267">
        <f t="shared" si="1"/>
        <v>1.04</v>
      </c>
      <c r="B17" s="550" t="s">
        <v>509</v>
      </c>
      <c r="C17" s="550"/>
      <c r="D17" s="550"/>
      <c r="E17" s="550"/>
      <c r="F17" s="550"/>
      <c r="G17" s="550"/>
      <c r="H17" s="230" t="s">
        <v>11</v>
      </c>
      <c r="I17" s="368">
        <f>[53]CANTIDADES!E20</f>
        <v>35</v>
      </c>
      <c r="J17" s="369">
        <f>+'[53]1,04'!G48</f>
        <v>236744.4712</v>
      </c>
      <c r="K17" s="82">
        <f t="shared" si="0"/>
        <v>8286056.4919999996</v>
      </c>
    </row>
    <row r="18" spans="1:13" s="50" customFormat="1" ht="15.75" customHeight="1">
      <c r="A18" s="267">
        <f t="shared" si="1"/>
        <v>1.05</v>
      </c>
      <c r="B18" s="550" t="s">
        <v>510</v>
      </c>
      <c r="C18" s="550"/>
      <c r="D18" s="550"/>
      <c r="E18" s="550"/>
      <c r="F18" s="550"/>
      <c r="G18" s="550"/>
      <c r="H18" s="230" t="s">
        <v>13</v>
      </c>
      <c r="I18" s="368">
        <f>[53]CANTIDADES!H15+[53]CANTIDADES!H22</f>
        <v>0.34199999999999997</v>
      </c>
      <c r="J18" s="369">
        <f>+'[53]1,05'!G46</f>
        <v>411742.27500000002</v>
      </c>
      <c r="K18" s="82">
        <f t="shared" si="0"/>
        <v>140815.85805000001</v>
      </c>
    </row>
    <row r="19" spans="1:13" s="50" customFormat="1" ht="15.75" customHeight="1">
      <c r="A19" s="267">
        <f t="shared" si="1"/>
        <v>1.06</v>
      </c>
      <c r="B19" s="550" t="s">
        <v>32</v>
      </c>
      <c r="C19" s="550"/>
      <c r="D19" s="550"/>
      <c r="E19" s="550"/>
      <c r="F19" s="550"/>
      <c r="G19" s="550"/>
      <c r="H19" s="230" t="s">
        <v>13</v>
      </c>
      <c r="I19" s="368">
        <f>[53]CANTIDADES!N15</f>
        <v>3.06</v>
      </c>
      <c r="J19" s="369">
        <f>+'[53]1,06'!G47</f>
        <v>492431.22375</v>
      </c>
      <c r="K19" s="82">
        <f t="shared" si="0"/>
        <v>1506839.544675</v>
      </c>
    </row>
    <row r="20" spans="1:13" s="50" customFormat="1" ht="25.5" customHeight="1">
      <c r="A20" s="267">
        <f t="shared" si="1"/>
        <v>1.07</v>
      </c>
      <c r="B20" s="550" t="s">
        <v>511</v>
      </c>
      <c r="C20" s="550"/>
      <c r="D20" s="550"/>
      <c r="E20" s="550"/>
      <c r="F20" s="550"/>
      <c r="G20" s="550"/>
      <c r="H20" s="230" t="s">
        <v>14</v>
      </c>
      <c r="I20" s="368">
        <v>1</v>
      </c>
      <c r="J20" s="369">
        <f>+'[53]1,07'!G45</f>
        <v>2044545</v>
      </c>
      <c r="K20" s="82">
        <f t="shared" si="0"/>
        <v>2044545</v>
      </c>
    </row>
    <row r="21" spans="1:13" s="50" customFormat="1" ht="15.75" customHeight="1">
      <c r="A21" s="267">
        <f t="shared" si="1"/>
        <v>1.08</v>
      </c>
      <c r="B21" s="550" t="s">
        <v>512</v>
      </c>
      <c r="C21" s="550"/>
      <c r="D21" s="550"/>
      <c r="E21" s="550"/>
      <c r="F21" s="550"/>
      <c r="G21" s="550"/>
      <c r="H21" s="230" t="s">
        <v>13</v>
      </c>
      <c r="I21" s="368">
        <f>[53]CANTIDADES!Q15</f>
        <v>7.5000000000000011E-2</v>
      </c>
      <c r="J21" s="369">
        <f>+'[53]1,08'!G47</f>
        <v>672959.37375000003</v>
      </c>
      <c r="K21" s="82">
        <f t="shared" si="0"/>
        <v>50471.953031250006</v>
      </c>
    </row>
    <row r="22" spans="1:13" s="50" customFormat="1" ht="15.75" customHeight="1">
      <c r="A22" s="267">
        <f t="shared" si="1"/>
        <v>1.0900000000000001</v>
      </c>
      <c r="B22" s="550" t="s">
        <v>513</v>
      </c>
      <c r="C22" s="550"/>
      <c r="D22" s="550"/>
      <c r="E22" s="550"/>
      <c r="F22" s="550"/>
      <c r="G22" s="550"/>
      <c r="H22" s="230" t="s">
        <v>13</v>
      </c>
      <c r="I22" s="368">
        <f>[53]CANTIDADES!T15+[53]CANTIDADES!T22</f>
        <v>1.8199999999999998</v>
      </c>
      <c r="J22" s="369">
        <f>+'[53]1,09'!G47</f>
        <v>381708.77999999997</v>
      </c>
      <c r="K22" s="82">
        <f t="shared" si="0"/>
        <v>694709.97959999985</v>
      </c>
    </row>
    <row r="23" spans="1:13" s="50" customFormat="1" ht="15.75" customHeight="1">
      <c r="A23" s="267">
        <f t="shared" si="1"/>
        <v>1.1000000000000001</v>
      </c>
      <c r="B23" s="550" t="s">
        <v>36</v>
      </c>
      <c r="C23" s="550"/>
      <c r="D23" s="550"/>
      <c r="E23" s="550"/>
      <c r="F23" s="550"/>
      <c r="G23" s="550"/>
      <c r="H23" s="230" t="s">
        <v>27</v>
      </c>
      <c r="I23" s="368">
        <f>[53]CANTIDADES!W15+[53]CANTIDADES!W22</f>
        <v>20.48</v>
      </c>
      <c r="J23" s="369">
        <f>+'[53]1,10'!G46</f>
        <v>41370.104999999996</v>
      </c>
      <c r="K23" s="82">
        <f t="shared" si="0"/>
        <v>847259.7503999999</v>
      </c>
      <c r="M23" s="236"/>
    </row>
    <row r="24" spans="1:13" s="50" customFormat="1" ht="15.75" customHeight="1">
      <c r="A24" s="267">
        <f t="shared" si="1"/>
        <v>1.1100000000000001</v>
      </c>
      <c r="B24" s="550" t="s">
        <v>514</v>
      </c>
      <c r="C24" s="550"/>
      <c r="D24" s="550"/>
      <c r="E24" s="550"/>
      <c r="F24" s="550"/>
      <c r="G24" s="550"/>
      <c r="H24" s="230" t="s">
        <v>27</v>
      </c>
      <c r="I24" s="368">
        <f>[53]CANTIDADES!Z15</f>
        <v>39</v>
      </c>
      <c r="J24" s="369">
        <f>+'[53]1,11'!G44</f>
        <v>67821.06</v>
      </c>
      <c r="K24" s="82">
        <f t="shared" si="0"/>
        <v>2645021.34</v>
      </c>
      <c r="M24" s="50">
        <v>2634603.66</v>
      </c>
    </row>
    <row r="25" spans="1:13" s="50" customFormat="1" ht="15.75" customHeight="1">
      <c r="A25" s="267">
        <f t="shared" si="1"/>
        <v>1.1200000000000001</v>
      </c>
      <c r="B25" s="550" t="s">
        <v>38</v>
      </c>
      <c r="C25" s="550"/>
      <c r="D25" s="550"/>
      <c r="E25" s="550"/>
      <c r="F25" s="550"/>
      <c r="G25" s="550"/>
      <c r="H25" s="230" t="s">
        <v>27</v>
      </c>
      <c r="I25" s="368">
        <f>[53]CANTIDADES!AC15</f>
        <v>40.96</v>
      </c>
      <c r="J25" s="369">
        <f>+'[53]1,12'!G45</f>
        <v>33248.118999999999</v>
      </c>
      <c r="K25" s="82">
        <f t="shared" si="0"/>
        <v>1361842.9542399999</v>
      </c>
    </row>
    <row r="26" spans="1:13" s="50" customFormat="1" ht="15.75" customHeight="1">
      <c r="A26" s="267">
        <f t="shared" si="1"/>
        <v>1.1300000000000001</v>
      </c>
      <c r="B26" s="550" t="s">
        <v>515</v>
      </c>
      <c r="C26" s="550"/>
      <c r="D26" s="550"/>
      <c r="E26" s="550"/>
      <c r="F26" s="550"/>
      <c r="G26" s="550"/>
      <c r="H26" s="230" t="s">
        <v>27</v>
      </c>
      <c r="I26" s="368">
        <f>I25</f>
        <v>40.96</v>
      </c>
      <c r="J26" s="369">
        <f>+'[53]1,13'!G43</f>
        <v>15088.3125</v>
      </c>
      <c r="K26" s="82">
        <f t="shared" si="0"/>
        <v>618017.28000000003</v>
      </c>
    </row>
    <row r="27" spans="1:13" s="50" customFormat="1" ht="15.75" customHeight="1">
      <c r="A27" s="267">
        <f t="shared" si="1"/>
        <v>1.1400000000000001</v>
      </c>
      <c r="B27" s="550" t="s">
        <v>516</v>
      </c>
      <c r="C27" s="550"/>
      <c r="D27" s="550"/>
      <c r="E27" s="550"/>
      <c r="F27" s="550"/>
      <c r="G27" s="550"/>
      <c r="H27" s="230" t="s">
        <v>13</v>
      </c>
      <c r="I27" s="368">
        <f>ROUNDUP([53]CANTIDADES!AF15+[53]CANTIDADES!AF22,0)</f>
        <v>10</v>
      </c>
      <c r="J27" s="369">
        <f>+'[53]1,14'!G43</f>
        <v>25021.125</v>
      </c>
      <c r="K27" s="82">
        <f t="shared" si="0"/>
        <v>250211.25</v>
      </c>
    </row>
    <row r="28" spans="1:13" s="50" customFormat="1" ht="37.5" customHeight="1">
      <c r="A28" s="267">
        <f t="shared" si="1"/>
        <v>1.1500000000000001</v>
      </c>
      <c r="B28" s="550" t="s">
        <v>517</v>
      </c>
      <c r="C28" s="550"/>
      <c r="D28" s="550"/>
      <c r="E28" s="550"/>
      <c r="F28" s="550"/>
      <c r="G28" s="550"/>
      <c r="H28" s="230" t="s">
        <v>14</v>
      </c>
      <c r="I28" s="368">
        <v>1</v>
      </c>
      <c r="J28" s="369">
        <f>+'[53]1,15'!G44</f>
        <v>496194.37757499999</v>
      </c>
      <c r="K28" s="82">
        <f t="shared" si="0"/>
        <v>496194.37757499999</v>
      </c>
    </row>
    <row r="29" spans="1:13" s="50" customFormat="1" ht="15.75" customHeight="1">
      <c r="A29" s="267">
        <f t="shared" si="1"/>
        <v>1.1600000000000001</v>
      </c>
      <c r="B29" s="550" t="s">
        <v>44</v>
      </c>
      <c r="C29" s="550"/>
      <c r="D29" s="550"/>
      <c r="E29" s="550"/>
      <c r="F29" s="550"/>
      <c r="G29" s="550"/>
      <c r="H29" s="230" t="s">
        <v>14</v>
      </c>
      <c r="I29" s="368">
        <v>2</v>
      </c>
      <c r="J29" s="369">
        <f>+'[53]1,16'!G44</f>
        <v>160372.81252499996</v>
      </c>
      <c r="K29" s="82">
        <f t="shared" si="0"/>
        <v>320745.62504999992</v>
      </c>
    </row>
    <row r="30" spans="1:13" s="50" customFormat="1" ht="15.75" customHeight="1">
      <c r="A30" s="267">
        <f t="shared" si="1"/>
        <v>1.1700000000000002</v>
      </c>
      <c r="B30" s="550" t="s">
        <v>518</v>
      </c>
      <c r="C30" s="550"/>
      <c r="D30" s="550"/>
      <c r="E30" s="550"/>
      <c r="F30" s="550"/>
      <c r="G30" s="550"/>
      <c r="H30" s="230" t="s">
        <v>13</v>
      </c>
      <c r="I30" s="370">
        <f>[53]CANTIDADES!AI15</f>
        <v>0.84800000000000009</v>
      </c>
      <c r="J30" s="369">
        <f>+'[53]1,17'!G46</f>
        <v>461357.66153064586</v>
      </c>
      <c r="K30" s="82">
        <f t="shared" si="0"/>
        <v>391231.29697798775</v>
      </c>
      <c r="L30" s="371"/>
    </row>
    <row r="31" spans="1:13" s="50" customFormat="1" ht="28.5" customHeight="1">
      <c r="A31" s="267">
        <f t="shared" si="1"/>
        <v>1.1800000000000002</v>
      </c>
      <c r="B31" s="550" t="s">
        <v>519</v>
      </c>
      <c r="C31" s="550"/>
      <c r="D31" s="550"/>
      <c r="E31" s="550"/>
      <c r="F31" s="550"/>
      <c r="G31" s="550"/>
      <c r="H31" s="230" t="s">
        <v>13</v>
      </c>
      <c r="I31" s="370">
        <f>[53]CANTIDADES!AL15+[53]CANTIDADES!AL22</f>
        <v>0.8</v>
      </c>
      <c r="J31" s="369">
        <f>+'[53]1,18'!G46</f>
        <v>461357.66250000003</v>
      </c>
      <c r="K31" s="82">
        <f t="shared" si="0"/>
        <v>369086.13000000006</v>
      </c>
      <c r="L31" s="371"/>
      <c r="M31" s="236"/>
    </row>
    <row r="32" spans="1:13" s="50" customFormat="1" ht="28.5" customHeight="1">
      <c r="A32" s="267">
        <f t="shared" si="1"/>
        <v>1.1900000000000002</v>
      </c>
      <c r="B32" s="562" t="s">
        <v>520</v>
      </c>
      <c r="C32" s="563"/>
      <c r="D32" s="563"/>
      <c r="E32" s="563"/>
      <c r="F32" s="563"/>
      <c r="G32" s="564"/>
      <c r="H32" s="230" t="s">
        <v>13</v>
      </c>
      <c r="I32" s="368">
        <f>[53]CANTIDADES!K15</f>
        <v>2.052</v>
      </c>
      <c r="J32" s="369">
        <f>'[53]1,19'!G46</f>
        <v>457244.77500000002</v>
      </c>
      <c r="K32" s="82">
        <f t="shared" si="0"/>
        <v>938266.27830000012</v>
      </c>
      <c r="M32" s="236"/>
    </row>
    <row r="33" spans="1:15" s="50" customFormat="1" ht="25.5" customHeight="1">
      <c r="A33" s="267">
        <f t="shared" si="1"/>
        <v>1.2000000000000002</v>
      </c>
      <c r="B33" s="549" t="s">
        <v>521</v>
      </c>
      <c r="C33" s="549"/>
      <c r="D33" s="549"/>
      <c r="E33" s="549"/>
      <c r="F33" s="549"/>
      <c r="G33" s="549"/>
      <c r="H33" s="230" t="s">
        <v>14</v>
      </c>
      <c r="I33" s="368">
        <v>1</v>
      </c>
      <c r="J33" s="369">
        <f>+'[53]1,20'!G46</f>
        <v>279828.65460000001</v>
      </c>
      <c r="K33" s="82">
        <f>+I33*J33</f>
        <v>279828.65460000001</v>
      </c>
    </row>
    <row r="34" spans="1:15" s="50" customFormat="1" ht="25.5" customHeight="1">
      <c r="A34" s="267">
        <f t="shared" si="1"/>
        <v>1.2100000000000002</v>
      </c>
      <c r="B34" s="562" t="s">
        <v>522</v>
      </c>
      <c r="C34" s="563"/>
      <c r="D34" s="563"/>
      <c r="E34" s="563"/>
      <c r="F34" s="563"/>
      <c r="G34" s="564"/>
      <c r="H34" s="372" t="s">
        <v>13</v>
      </c>
      <c r="I34" s="373">
        <f>[53]CANTIDADES!AO15</f>
        <v>7.7090000000000005</v>
      </c>
      <c r="J34" s="374">
        <f>'[53]1,21'!G46</f>
        <v>84896.125</v>
      </c>
      <c r="K34" s="375">
        <f>I34*J34</f>
        <v>654464.22762500006</v>
      </c>
    </row>
    <row r="35" spans="1:15" s="50" customFormat="1" ht="15.75" customHeight="1" thickBot="1">
      <c r="A35" s="807" t="s">
        <v>12</v>
      </c>
      <c r="B35" s="808"/>
      <c r="C35" s="808"/>
      <c r="D35" s="808"/>
      <c r="E35" s="808"/>
      <c r="F35" s="808"/>
      <c r="G35" s="808"/>
      <c r="H35" s="808"/>
      <c r="I35" s="808"/>
      <c r="J35" s="808"/>
      <c r="K35" s="83">
        <f>+SUM(K14:K34)</f>
        <v>24288534.656624239</v>
      </c>
      <c r="N35" s="61">
        <f>1.1*(1+0.15+0.05+0.05*1.16)*K35</f>
        <v>33610474.257836625</v>
      </c>
      <c r="O35" s="61">
        <f>N35/15</f>
        <v>2240698.2838557749</v>
      </c>
    </row>
    <row r="36" spans="1:15" ht="14.25" thickTop="1" thickBot="1">
      <c r="A36" s="609" t="s">
        <v>15</v>
      </c>
      <c r="B36" s="610"/>
      <c r="C36" s="610"/>
      <c r="D36" s="610"/>
      <c r="E36" s="610"/>
      <c r="F36" s="611"/>
      <c r="G36" s="612" t="s">
        <v>16</v>
      </c>
      <c r="H36" s="613"/>
      <c r="I36" s="613"/>
      <c r="J36" s="613"/>
      <c r="K36" s="614"/>
    </row>
    <row r="37" spans="1:15" ht="13.5" thickTop="1">
      <c r="A37" s="565" t="s">
        <v>75</v>
      </c>
      <c r="B37" s="566"/>
      <c r="C37" s="569"/>
      <c r="D37" s="570"/>
      <c r="E37" s="570"/>
      <c r="F37" s="571"/>
      <c r="G37" s="592" t="s">
        <v>17</v>
      </c>
      <c r="H37" s="593"/>
      <c r="I37" s="593"/>
      <c r="J37" s="16" t="s">
        <v>76</v>
      </c>
      <c r="K37" s="84">
        <f>+K35</f>
        <v>24288534.656624239</v>
      </c>
    </row>
    <row r="38" spans="1:15" ht="13.5" thickBot="1">
      <c r="A38" s="567"/>
      <c r="B38" s="809"/>
      <c r="C38" s="810"/>
      <c r="D38" s="811"/>
      <c r="E38" s="811"/>
      <c r="F38" s="812"/>
      <c r="G38" s="575" t="s">
        <v>18</v>
      </c>
      <c r="H38" s="576"/>
      <c r="I38" s="576"/>
      <c r="J38" s="238">
        <v>0.15</v>
      </c>
      <c r="K38" s="82">
        <f>K37*J38</f>
        <v>3643280.1984936357</v>
      </c>
    </row>
    <row r="39" spans="1:15" ht="13.5" thickTop="1">
      <c r="A39" s="565" t="s">
        <v>77</v>
      </c>
      <c r="B39" s="566"/>
      <c r="C39" s="569"/>
      <c r="D39" s="570"/>
      <c r="E39" s="570"/>
      <c r="F39" s="571"/>
      <c r="G39" s="575" t="s">
        <v>19</v>
      </c>
      <c r="H39" s="576"/>
      <c r="I39" s="576"/>
      <c r="J39" s="238">
        <v>0.05</v>
      </c>
      <c r="K39" s="82">
        <f>K37*J39</f>
        <v>1214426.732831212</v>
      </c>
    </row>
    <row r="40" spans="1:15" ht="13.5" thickBot="1">
      <c r="A40" s="567"/>
      <c r="B40" s="809"/>
      <c r="C40" s="810"/>
      <c r="D40" s="811"/>
      <c r="E40" s="811"/>
      <c r="F40" s="812"/>
      <c r="G40" s="575" t="s">
        <v>20</v>
      </c>
      <c r="H40" s="576"/>
      <c r="I40" s="576"/>
      <c r="J40" s="238">
        <v>0.05</v>
      </c>
      <c r="K40" s="82">
        <f>K37*J40</f>
        <v>1214426.732831212</v>
      </c>
    </row>
    <row r="41" spans="1:15" ht="14.25" thickTop="1" thickBot="1">
      <c r="A41" s="565" t="s">
        <v>21</v>
      </c>
      <c r="B41" s="566"/>
      <c r="C41" s="577"/>
      <c r="D41" s="578"/>
      <c r="E41" s="578"/>
      <c r="F41" s="579"/>
      <c r="G41" s="567" t="s">
        <v>78</v>
      </c>
      <c r="H41" s="817"/>
      <c r="I41" s="809"/>
      <c r="J41" s="268">
        <v>0.16</v>
      </c>
      <c r="K41" s="269">
        <f>K40*J41</f>
        <v>194308.27725299392</v>
      </c>
    </row>
    <row r="42" spans="1:15" ht="17.25" thickTop="1" thickBot="1">
      <c r="A42" s="567"/>
      <c r="B42" s="809"/>
      <c r="C42" s="814"/>
      <c r="D42" s="815"/>
      <c r="E42" s="815"/>
      <c r="F42" s="816"/>
      <c r="G42" s="584" t="s">
        <v>22</v>
      </c>
      <c r="H42" s="585"/>
      <c r="I42" s="585"/>
      <c r="J42" s="585"/>
      <c r="K42" s="20">
        <f>SUM(K37:K41)</f>
        <v>30554976.598033298</v>
      </c>
    </row>
    <row r="43" spans="1:15" ht="14.25" thickTop="1" thickBot="1"/>
    <row r="44" spans="1:15" ht="16.5" thickTop="1" thickBot="1">
      <c r="A44" s="541"/>
      <c r="B44" s="542"/>
      <c r="C44" s="542"/>
      <c r="D44" s="542"/>
      <c r="E44" s="542"/>
      <c r="F44" s="542"/>
      <c r="G44" s="543"/>
      <c r="H44" s="544" t="s">
        <v>123</v>
      </c>
      <c r="I44" s="544"/>
      <c r="J44" s="216">
        <v>0.08</v>
      </c>
      <c r="K44" s="30">
        <f>+K42*J44</f>
        <v>2444398.1278426638</v>
      </c>
    </row>
    <row r="45" spans="1:15" s="33" customFormat="1" ht="16.5" thickTop="1" thickBot="1">
      <c r="A45" s="44"/>
      <c r="B45" s="45"/>
      <c r="C45" s="45"/>
      <c r="D45" s="45"/>
      <c r="E45" s="45"/>
      <c r="F45" s="45"/>
      <c r="G45" s="45"/>
      <c r="H45" s="813" t="s">
        <v>499</v>
      </c>
      <c r="I45" s="813"/>
      <c r="J45" s="348">
        <v>0.02</v>
      </c>
      <c r="K45" s="270">
        <f>+K42*0.02</f>
        <v>611099.53196066595</v>
      </c>
    </row>
    <row r="46" spans="1:15" ht="17.25" thickTop="1" thickBot="1">
      <c r="A46" s="545" t="s">
        <v>124</v>
      </c>
      <c r="B46" s="546"/>
      <c r="C46" s="546"/>
      <c r="D46" s="546"/>
      <c r="E46" s="546"/>
      <c r="F46" s="546"/>
      <c r="G46" s="546"/>
      <c r="H46" s="546"/>
      <c r="I46" s="546"/>
      <c r="J46" s="546" t="s">
        <v>125</v>
      </c>
      <c r="K46" s="31">
        <f>+K44+K42+K45</f>
        <v>33610474.257836625</v>
      </c>
    </row>
    <row r="47" spans="1:15" ht="13.5" thickTop="1"/>
    <row r="50" spans="11:11">
      <c r="K50" s="376"/>
    </row>
  </sheetData>
  <mergeCells count="49">
    <mergeCell ref="A44:G44"/>
    <mergeCell ref="H44:I44"/>
    <mergeCell ref="H45:I45"/>
    <mergeCell ref="A46:J46"/>
    <mergeCell ref="A39:B40"/>
    <mergeCell ref="C39:F40"/>
    <mergeCell ref="G39:I39"/>
    <mergeCell ref="G40:I40"/>
    <mergeCell ref="A41:B42"/>
    <mergeCell ref="C41:F42"/>
    <mergeCell ref="G41:I41"/>
    <mergeCell ref="G42:J42"/>
    <mergeCell ref="A36:F36"/>
    <mergeCell ref="G36:K36"/>
    <mergeCell ref="A37:B38"/>
    <mergeCell ref="C37:F38"/>
    <mergeCell ref="G37:I37"/>
    <mergeCell ref="G38:I38"/>
    <mergeCell ref="A35:J35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23:G23"/>
    <mergeCell ref="B11:G11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A8:B9"/>
    <mergeCell ref="C8:K9"/>
    <mergeCell ref="A1:B4"/>
    <mergeCell ref="C1:J4"/>
    <mergeCell ref="K1:K4"/>
    <mergeCell ref="A6:B7"/>
    <mergeCell ref="C6:K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tabColor rgb="FFFF0000"/>
  </sheetPr>
  <dimension ref="A1:O49"/>
  <sheetViews>
    <sheetView view="pageBreakPreview" topLeftCell="A28" zoomScale="90" zoomScaleSheetLayoutView="90" workbookViewId="0">
      <selection activeCell="N28" sqref="N1:O1048576"/>
    </sheetView>
  </sheetViews>
  <sheetFormatPr baseColWidth="10" defaultRowHeight="12.75"/>
  <cols>
    <col min="1" max="1" width="8.7109375" style="1" customWidth="1"/>
    <col min="2" max="6" width="10.7109375" style="1" customWidth="1"/>
    <col min="7" max="7" width="17.28515625" style="1" customWidth="1"/>
    <col min="8" max="8" width="10.7109375" style="1" customWidth="1"/>
    <col min="9" max="9" width="12.5703125" style="1" customWidth="1"/>
    <col min="10" max="10" width="18.7109375" style="1" customWidth="1"/>
    <col min="11" max="11" width="20.85546875" style="1" bestFit="1" customWidth="1"/>
    <col min="12" max="12" width="11.42578125" style="1"/>
    <col min="13" max="13" width="15.5703125" style="1" bestFit="1" customWidth="1"/>
    <col min="14" max="14" width="16.42578125" style="1" hidden="1" customWidth="1"/>
    <col min="15" max="15" width="15.42578125" style="1" hidden="1" customWidth="1"/>
    <col min="16" max="16384" width="11.42578125" style="1"/>
  </cols>
  <sheetData>
    <row r="1" spans="1:12" ht="15" customHeight="1">
      <c r="A1" s="653"/>
      <c r="B1" s="654"/>
      <c r="C1" s="659" t="s">
        <v>0</v>
      </c>
      <c r="D1" s="660"/>
      <c r="E1" s="660"/>
      <c r="F1" s="660"/>
      <c r="G1" s="660"/>
      <c r="H1" s="660"/>
      <c r="I1" s="660"/>
      <c r="J1" s="661"/>
      <c r="K1" s="668" t="s">
        <v>1</v>
      </c>
    </row>
    <row r="2" spans="1:12" ht="11.25" customHeight="1">
      <c r="A2" s="655"/>
      <c r="B2" s="656"/>
      <c r="C2" s="662"/>
      <c r="D2" s="663"/>
      <c r="E2" s="663"/>
      <c r="F2" s="663"/>
      <c r="G2" s="663"/>
      <c r="H2" s="663"/>
      <c r="I2" s="663"/>
      <c r="J2" s="664"/>
      <c r="K2" s="669"/>
    </row>
    <row r="3" spans="1:12" ht="14.25" customHeight="1">
      <c r="A3" s="655"/>
      <c r="B3" s="656"/>
      <c r="C3" s="662"/>
      <c r="D3" s="663"/>
      <c r="E3" s="663"/>
      <c r="F3" s="663"/>
      <c r="G3" s="663"/>
      <c r="H3" s="663"/>
      <c r="I3" s="663"/>
      <c r="J3" s="664"/>
      <c r="K3" s="669"/>
    </row>
    <row r="4" spans="1:12" ht="19.5" customHeight="1" thickBot="1">
      <c r="A4" s="657"/>
      <c r="B4" s="658"/>
      <c r="C4" s="665"/>
      <c r="D4" s="666"/>
      <c r="E4" s="666"/>
      <c r="F4" s="666"/>
      <c r="G4" s="666"/>
      <c r="H4" s="666"/>
      <c r="I4" s="666"/>
      <c r="J4" s="667"/>
      <c r="K4" s="670"/>
    </row>
    <row r="5" spans="1:12" ht="6" customHeight="1" thickBot="1"/>
    <row r="6" spans="1:12" ht="15.95" customHeight="1" thickTop="1" thickBot="1">
      <c r="A6" s="803" t="s">
        <v>2</v>
      </c>
      <c r="B6" s="803"/>
      <c r="C6" s="803" t="s">
        <v>3</v>
      </c>
      <c r="D6" s="803"/>
      <c r="E6" s="803"/>
      <c r="F6" s="803"/>
      <c r="G6" s="803"/>
      <c r="H6" s="803"/>
      <c r="I6" s="803"/>
      <c r="J6" s="803"/>
      <c r="K6" s="803"/>
    </row>
    <row r="7" spans="1:12" ht="15.95" customHeight="1" thickTop="1" thickBot="1">
      <c r="A7" s="803"/>
      <c r="B7" s="803"/>
      <c r="C7" s="803"/>
      <c r="D7" s="803"/>
      <c r="E7" s="803"/>
      <c r="F7" s="803"/>
      <c r="G7" s="803"/>
      <c r="H7" s="803"/>
      <c r="I7" s="803"/>
      <c r="J7" s="803"/>
      <c r="K7" s="803"/>
    </row>
    <row r="8" spans="1:12" ht="14.1" customHeight="1" thickTop="1" thickBot="1">
      <c r="A8" s="803" t="s">
        <v>4</v>
      </c>
      <c r="B8" s="803"/>
      <c r="C8" s="803" t="s">
        <v>224</v>
      </c>
      <c r="D8" s="803"/>
      <c r="E8" s="803"/>
      <c r="F8" s="803"/>
      <c r="G8" s="803"/>
      <c r="H8" s="803"/>
      <c r="I8" s="803"/>
      <c r="J8" s="803"/>
      <c r="K8" s="803"/>
    </row>
    <row r="9" spans="1:12" ht="14.1" customHeight="1" thickTop="1" thickBot="1">
      <c r="A9" s="803"/>
      <c r="B9" s="803"/>
      <c r="C9" s="803"/>
      <c r="D9" s="803"/>
      <c r="E9" s="803"/>
      <c r="F9" s="803"/>
      <c r="G9" s="803"/>
      <c r="H9" s="803"/>
      <c r="I9" s="803"/>
      <c r="J9" s="803"/>
      <c r="K9" s="803"/>
    </row>
    <row r="10" spans="1:12" ht="5.25" customHeight="1" thickTop="1" thickBot="1">
      <c r="A10" s="258"/>
      <c r="B10" s="259"/>
      <c r="C10" s="259"/>
      <c r="D10" s="259"/>
      <c r="E10" s="259"/>
      <c r="F10" s="259"/>
      <c r="G10" s="259"/>
      <c r="H10" s="259"/>
      <c r="I10" s="259"/>
      <c r="J10" s="259"/>
      <c r="K10" s="260"/>
    </row>
    <row r="11" spans="1:12" s="50" customFormat="1" ht="19.5" customHeight="1" thickTop="1" thickBot="1">
      <c r="A11" s="261" t="s">
        <v>5</v>
      </c>
      <c r="B11" s="804" t="s">
        <v>6</v>
      </c>
      <c r="C11" s="804"/>
      <c r="D11" s="804"/>
      <c r="E11" s="804"/>
      <c r="F11" s="804"/>
      <c r="G11" s="804"/>
      <c r="H11" s="261" t="s">
        <v>7</v>
      </c>
      <c r="I11" s="261" t="s">
        <v>8</v>
      </c>
      <c r="J11" s="261" t="s">
        <v>9</v>
      </c>
      <c r="K11" s="261" t="s">
        <v>10</v>
      </c>
    </row>
    <row r="12" spans="1:12" ht="5.25" customHeight="1" thickTop="1" thickBot="1">
      <c r="A12" s="258"/>
      <c r="B12" s="259"/>
      <c r="C12" s="259"/>
      <c r="D12" s="259"/>
      <c r="E12" s="259"/>
      <c r="F12" s="259"/>
      <c r="G12" s="259"/>
      <c r="H12" s="259"/>
      <c r="I12" s="259"/>
      <c r="J12" s="259"/>
      <c r="K12" s="260"/>
    </row>
    <row r="13" spans="1:12" s="50" customFormat="1" ht="15.75" customHeight="1" thickTop="1" thickBot="1">
      <c r="A13" s="262">
        <v>1</v>
      </c>
      <c r="B13" s="805" t="s">
        <v>439</v>
      </c>
      <c r="C13" s="805"/>
      <c r="D13" s="805"/>
      <c r="E13" s="805"/>
      <c r="F13" s="805"/>
      <c r="G13" s="805"/>
      <c r="H13" s="263"/>
      <c r="I13" s="263"/>
      <c r="J13" s="263"/>
      <c r="K13" s="263"/>
    </row>
    <row r="14" spans="1:12" s="50" customFormat="1" ht="15.75" customHeight="1" thickTop="1">
      <c r="A14" s="264">
        <v>1.1000000000000001</v>
      </c>
      <c r="B14" s="806" t="s">
        <v>79</v>
      </c>
      <c r="C14" s="806"/>
      <c r="D14" s="806"/>
      <c r="E14" s="806"/>
      <c r="F14" s="806"/>
      <c r="G14" s="806"/>
      <c r="H14" s="265" t="s">
        <v>13</v>
      </c>
      <c r="I14" s="87">
        <v>16</v>
      </c>
      <c r="J14" s="80">
        <v>27139</v>
      </c>
      <c r="K14" s="81">
        <f>+I14*J14</f>
        <v>434224</v>
      </c>
      <c r="L14" s="236"/>
    </row>
    <row r="15" spans="1:12" s="50" customFormat="1" ht="24.75" customHeight="1">
      <c r="A15" s="9">
        <v>1.2</v>
      </c>
      <c r="B15" s="549" t="s">
        <v>28</v>
      </c>
      <c r="C15" s="549"/>
      <c r="D15" s="549"/>
      <c r="E15" s="549"/>
      <c r="F15" s="549"/>
      <c r="G15" s="549"/>
      <c r="H15" s="230" t="s">
        <v>13</v>
      </c>
      <c r="I15" s="266">
        <f>3*2</f>
        <v>6</v>
      </c>
      <c r="J15" s="231">
        <v>65250.000000000007</v>
      </c>
      <c r="K15" s="82">
        <f t="shared" ref="K15:K34" si="0">+I15*J15</f>
        <v>391500.00000000006</v>
      </c>
      <c r="L15" s="236"/>
    </row>
    <row r="16" spans="1:12" s="50" customFormat="1" ht="15.75" customHeight="1">
      <c r="A16" s="264">
        <v>1.3</v>
      </c>
      <c r="B16" s="549" t="s">
        <v>29</v>
      </c>
      <c r="C16" s="549"/>
      <c r="D16" s="549"/>
      <c r="E16" s="549"/>
      <c r="F16" s="549"/>
      <c r="G16" s="549"/>
      <c r="H16" s="230" t="s">
        <v>23</v>
      </c>
      <c r="I16" s="266">
        <v>400</v>
      </c>
      <c r="J16" s="231">
        <f>+'[52]1,3'!G39</f>
        <v>4105.4166237500003</v>
      </c>
      <c r="K16" s="82">
        <f t="shared" si="0"/>
        <v>1642166.6495000001</v>
      </c>
      <c r="L16" s="236"/>
    </row>
    <row r="17" spans="1:12" s="50" customFormat="1" ht="52.5" customHeight="1">
      <c r="A17" s="9">
        <v>1.4</v>
      </c>
      <c r="B17" s="549" t="s">
        <v>30</v>
      </c>
      <c r="C17" s="549"/>
      <c r="D17" s="549"/>
      <c r="E17" s="549"/>
      <c r="F17" s="549"/>
      <c r="G17" s="549"/>
      <c r="H17" s="230" t="s">
        <v>11</v>
      </c>
      <c r="I17" s="266">
        <f>10+10+10+10</f>
        <v>40</v>
      </c>
      <c r="J17" s="231">
        <f>+'[52]1,4'!G42</f>
        <v>305533.83376249904</v>
      </c>
      <c r="K17" s="82">
        <f t="shared" si="0"/>
        <v>12221353.350499962</v>
      </c>
      <c r="L17" s="236"/>
    </row>
    <row r="18" spans="1:12" s="50" customFormat="1" ht="15.75" customHeight="1">
      <c r="A18" s="264">
        <v>1.5</v>
      </c>
      <c r="B18" s="549" t="s">
        <v>31</v>
      </c>
      <c r="C18" s="549"/>
      <c r="D18" s="549"/>
      <c r="E18" s="549"/>
      <c r="F18" s="549"/>
      <c r="G18" s="549"/>
      <c r="H18" s="230" t="s">
        <v>13</v>
      </c>
      <c r="I18" s="266">
        <v>0.63</v>
      </c>
      <c r="J18" s="231">
        <v>411999.99999999994</v>
      </c>
      <c r="K18" s="82">
        <f t="shared" si="0"/>
        <v>259559.99999999997</v>
      </c>
      <c r="L18" s="236"/>
    </row>
    <row r="19" spans="1:12" s="50" customFormat="1" ht="15.75" customHeight="1">
      <c r="A19" s="9">
        <v>1.6</v>
      </c>
      <c r="B19" s="549" t="s">
        <v>32</v>
      </c>
      <c r="C19" s="549"/>
      <c r="D19" s="549"/>
      <c r="E19" s="549"/>
      <c r="F19" s="549"/>
      <c r="G19" s="549"/>
      <c r="H19" s="230" t="s">
        <v>13</v>
      </c>
      <c r="I19" s="266">
        <f>12*0.18</f>
        <v>2.16</v>
      </c>
      <c r="J19" s="231">
        <v>1081944.4444444396</v>
      </c>
      <c r="K19" s="82">
        <f t="shared" si="0"/>
        <v>2336999.9999999898</v>
      </c>
      <c r="L19" s="236"/>
    </row>
    <row r="20" spans="1:12" s="50" customFormat="1" ht="25.5" customHeight="1">
      <c r="A20" s="264">
        <v>1.7</v>
      </c>
      <c r="B20" s="549" t="s">
        <v>33</v>
      </c>
      <c r="C20" s="549"/>
      <c r="D20" s="549"/>
      <c r="E20" s="549"/>
      <c r="F20" s="549"/>
      <c r="G20" s="549"/>
      <c r="H20" s="230" t="s">
        <v>14</v>
      </c>
      <c r="I20" s="266">
        <v>1</v>
      </c>
      <c r="J20" s="231">
        <v>1979736.52</v>
      </c>
      <c r="K20" s="82">
        <f t="shared" si="0"/>
        <v>1979736.52</v>
      </c>
      <c r="L20" s="236"/>
    </row>
    <row r="21" spans="1:12" s="50" customFormat="1" ht="26.25" customHeight="1">
      <c r="A21" s="9">
        <v>1.8</v>
      </c>
      <c r="B21" s="549" t="s">
        <v>34</v>
      </c>
      <c r="C21" s="549"/>
      <c r="D21" s="549"/>
      <c r="E21" s="549"/>
      <c r="F21" s="549"/>
      <c r="G21" s="549"/>
      <c r="H21" s="230" t="s">
        <v>13</v>
      </c>
      <c r="I21" s="266">
        <v>1.8</v>
      </c>
      <c r="J21" s="231">
        <v>785999.99999999988</v>
      </c>
      <c r="K21" s="82">
        <f t="shared" si="0"/>
        <v>1414799.9999999998</v>
      </c>
      <c r="L21" s="236"/>
    </row>
    <row r="22" spans="1:12" s="50" customFormat="1" ht="15.75" customHeight="1">
      <c r="A22" s="264">
        <v>1.9</v>
      </c>
      <c r="B22" s="549" t="s">
        <v>35</v>
      </c>
      <c r="C22" s="549"/>
      <c r="D22" s="549"/>
      <c r="E22" s="549"/>
      <c r="F22" s="549"/>
      <c r="G22" s="549"/>
      <c r="H22" s="230" t="s">
        <v>11</v>
      </c>
      <c r="I22" s="266">
        <f>12*0.5*0.4</f>
        <v>2.4000000000000004</v>
      </c>
      <c r="J22" s="231">
        <v>493646.19999999995</v>
      </c>
      <c r="K22" s="82">
        <f t="shared" si="0"/>
        <v>1184750.8800000001</v>
      </c>
      <c r="L22" s="236"/>
    </row>
    <row r="23" spans="1:12" s="50" customFormat="1" ht="15.75" customHeight="1">
      <c r="A23" s="229">
        <v>1.1000000000000001</v>
      </c>
      <c r="B23" s="549" t="s">
        <v>36</v>
      </c>
      <c r="C23" s="549"/>
      <c r="D23" s="549"/>
      <c r="E23" s="549"/>
      <c r="F23" s="549"/>
      <c r="G23" s="549"/>
      <c r="H23" s="230" t="s">
        <v>27</v>
      </c>
      <c r="I23" s="266">
        <f>3+3+2+2</f>
        <v>10</v>
      </c>
      <c r="J23" s="231">
        <v>40018.050000000003</v>
      </c>
      <c r="K23" s="82">
        <f t="shared" si="0"/>
        <v>400180.5</v>
      </c>
      <c r="L23" s="236"/>
    </row>
    <row r="24" spans="1:12" s="50" customFormat="1" ht="15.75" customHeight="1">
      <c r="A24" s="267">
        <v>1.1100000000000001</v>
      </c>
      <c r="B24" s="549" t="s">
        <v>37</v>
      </c>
      <c r="C24" s="549"/>
      <c r="D24" s="549"/>
      <c r="E24" s="549"/>
      <c r="F24" s="549"/>
      <c r="G24" s="549"/>
      <c r="H24" s="230" t="s">
        <v>13</v>
      </c>
      <c r="I24" s="266">
        <f>I15</f>
        <v>6</v>
      </c>
      <c r="J24" s="231">
        <v>58401.69</v>
      </c>
      <c r="K24" s="82">
        <f t="shared" si="0"/>
        <v>350410.14</v>
      </c>
      <c r="L24" s="236"/>
    </row>
    <row r="25" spans="1:12" s="50" customFormat="1" ht="15.75" customHeight="1">
      <c r="A25" s="229">
        <v>1.1200000000000001</v>
      </c>
      <c r="B25" s="549" t="s">
        <v>38</v>
      </c>
      <c r="C25" s="549"/>
      <c r="D25" s="549"/>
      <c r="E25" s="549"/>
      <c r="F25" s="549"/>
      <c r="G25" s="549"/>
      <c r="H25" s="230" t="s">
        <v>27</v>
      </c>
      <c r="I25" s="266">
        <f>I23*2</f>
        <v>20</v>
      </c>
      <c r="J25" s="231">
        <v>70617.62</v>
      </c>
      <c r="K25" s="82">
        <f t="shared" si="0"/>
        <v>1412352.4</v>
      </c>
      <c r="L25" s="236"/>
    </row>
    <row r="26" spans="1:12" s="50" customFormat="1" ht="26.25" customHeight="1">
      <c r="A26" s="267">
        <v>1.1299999999999999</v>
      </c>
      <c r="B26" s="549" t="s">
        <v>39</v>
      </c>
      <c r="C26" s="549"/>
      <c r="D26" s="549"/>
      <c r="E26" s="549"/>
      <c r="F26" s="549"/>
      <c r="G26" s="549"/>
      <c r="H26" s="230" t="s">
        <v>24</v>
      </c>
      <c r="I26" s="266">
        <v>10</v>
      </c>
      <c r="J26" s="231">
        <v>67541.31</v>
      </c>
      <c r="K26" s="82">
        <f t="shared" si="0"/>
        <v>675413.1</v>
      </c>
      <c r="L26" s="236"/>
    </row>
    <row r="27" spans="1:12" s="50" customFormat="1" ht="15.75" customHeight="1">
      <c r="A27" s="229">
        <v>1.1399999999999999</v>
      </c>
      <c r="B27" s="549" t="s">
        <v>40</v>
      </c>
      <c r="C27" s="549"/>
      <c r="D27" s="549"/>
      <c r="E27" s="549"/>
      <c r="F27" s="549"/>
      <c r="G27" s="549"/>
      <c r="H27" s="230" t="s">
        <v>27</v>
      </c>
      <c r="I27" s="266">
        <f>I25</f>
        <v>20</v>
      </c>
      <c r="J27" s="231">
        <v>21128.869999999984</v>
      </c>
      <c r="K27" s="82">
        <f t="shared" si="0"/>
        <v>422577.39999999967</v>
      </c>
      <c r="L27" s="236"/>
    </row>
    <row r="28" spans="1:12" s="50" customFormat="1" ht="15.75" customHeight="1">
      <c r="A28" s="267">
        <v>1.1499999999999999</v>
      </c>
      <c r="B28" s="549" t="s">
        <v>41</v>
      </c>
      <c r="C28" s="549"/>
      <c r="D28" s="549"/>
      <c r="E28" s="549"/>
      <c r="F28" s="549"/>
      <c r="G28" s="549"/>
      <c r="H28" s="230" t="s">
        <v>13</v>
      </c>
      <c r="I28" s="266">
        <v>8</v>
      </c>
      <c r="J28" s="231">
        <v>20295.340000000007</v>
      </c>
      <c r="K28" s="82">
        <f t="shared" si="0"/>
        <v>162362.72000000006</v>
      </c>
      <c r="L28" s="236"/>
    </row>
    <row r="29" spans="1:12" s="50" customFormat="1" ht="37.5" customHeight="1">
      <c r="A29" s="229">
        <v>1.1599999999999999</v>
      </c>
      <c r="B29" s="549" t="s">
        <v>42</v>
      </c>
      <c r="C29" s="549"/>
      <c r="D29" s="549"/>
      <c r="E29" s="549"/>
      <c r="F29" s="549"/>
      <c r="G29" s="549"/>
      <c r="H29" s="230" t="s">
        <v>14</v>
      </c>
      <c r="I29" s="266">
        <v>1</v>
      </c>
      <c r="J29" s="231">
        <v>503875</v>
      </c>
      <c r="K29" s="82">
        <f t="shared" si="0"/>
        <v>503875</v>
      </c>
      <c r="L29" s="236"/>
    </row>
    <row r="30" spans="1:12" s="50" customFormat="1" ht="51" customHeight="1">
      <c r="A30" s="267">
        <v>1.17</v>
      </c>
      <c r="B30" s="549" t="s">
        <v>43</v>
      </c>
      <c r="C30" s="549"/>
      <c r="D30" s="549"/>
      <c r="E30" s="549"/>
      <c r="F30" s="549"/>
      <c r="G30" s="549"/>
      <c r="H30" s="230" t="s">
        <v>14</v>
      </c>
      <c r="I30" s="266">
        <v>1</v>
      </c>
      <c r="J30" s="231">
        <v>2387400</v>
      </c>
      <c r="K30" s="82">
        <f t="shared" si="0"/>
        <v>2387400</v>
      </c>
      <c r="L30" s="236"/>
    </row>
    <row r="31" spans="1:12" s="50" customFormat="1" ht="15.75" customHeight="1">
      <c r="A31" s="229">
        <v>1.18</v>
      </c>
      <c r="B31" s="549" t="s">
        <v>44</v>
      </c>
      <c r="C31" s="549"/>
      <c r="D31" s="549"/>
      <c r="E31" s="549"/>
      <c r="F31" s="549"/>
      <c r="G31" s="549"/>
      <c r="H31" s="230" t="s">
        <v>14</v>
      </c>
      <c r="I31" s="266">
        <v>2</v>
      </c>
      <c r="J31" s="231">
        <v>160106.76999999999</v>
      </c>
      <c r="K31" s="82">
        <f t="shared" si="0"/>
        <v>320213.53999999998</v>
      </c>
      <c r="L31" s="236"/>
    </row>
    <row r="32" spans="1:12" s="50" customFormat="1" ht="15.75" customHeight="1">
      <c r="A32" s="267">
        <v>1.19</v>
      </c>
      <c r="B32" s="549" t="s">
        <v>45</v>
      </c>
      <c r="C32" s="549"/>
      <c r="D32" s="549"/>
      <c r="E32" s="549"/>
      <c r="F32" s="549"/>
      <c r="G32" s="549"/>
      <c r="H32" s="230" t="s">
        <v>13</v>
      </c>
      <c r="I32" s="266">
        <f>9.2*0.25*0.25</f>
        <v>0.57499999999999996</v>
      </c>
      <c r="J32" s="231">
        <v>735293.75999999966</v>
      </c>
      <c r="K32" s="82">
        <f t="shared" si="0"/>
        <v>422793.91199999978</v>
      </c>
      <c r="L32" s="236"/>
    </row>
    <row r="33" spans="1:15" s="50" customFormat="1" ht="28.5" customHeight="1">
      <c r="A33" s="229">
        <v>1.2</v>
      </c>
      <c r="B33" s="549" t="s">
        <v>46</v>
      </c>
      <c r="C33" s="549"/>
      <c r="D33" s="549"/>
      <c r="E33" s="549"/>
      <c r="F33" s="549"/>
      <c r="G33" s="549"/>
      <c r="H33" s="230" t="s">
        <v>13</v>
      </c>
      <c r="I33" s="266">
        <f>I26*0.15*0.2</f>
        <v>0.30000000000000004</v>
      </c>
      <c r="J33" s="231">
        <v>679466.66666999995</v>
      </c>
      <c r="K33" s="82">
        <f t="shared" si="0"/>
        <v>203840.00000100001</v>
      </c>
      <c r="L33" s="236"/>
    </row>
    <row r="34" spans="1:15" s="50" customFormat="1" ht="25.5" customHeight="1">
      <c r="A34" s="267">
        <v>1.21</v>
      </c>
      <c r="B34" s="549" t="s">
        <v>47</v>
      </c>
      <c r="C34" s="549"/>
      <c r="D34" s="549"/>
      <c r="E34" s="549"/>
      <c r="F34" s="549"/>
      <c r="G34" s="549"/>
      <c r="H34" s="230" t="s">
        <v>14</v>
      </c>
      <c r="I34" s="266">
        <v>1</v>
      </c>
      <c r="J34" s="231">
        <v>7276389.3000000007</v>
      </c>
      <c r="K34" s="82">
        <f t="shared" si="0"/>
        <v>7276389.3000000007</v>
      </c>
      <c r="L34" s="236"/>
    </row>
    <row r="35" spans="1:15" s="50" customFormat="1" ht="15.75" customHeight="1" thickBot="1">
      <c r="A35" s="807" t="s">
        <v>12</v>
      </c>
      <c r="B35" s="808"/>
      <c r="C35" s="808"/>
      <c r="D35" s="808"/>
      <c r="E35" s="808"/>
      <c r="F35" s="808"/>
      <c r="G35" s="808"/>
      <c r="H35" s="808"/>
      <c r="I35" s="808"/>
      <c r="J35" s="808"/>
      <c r="K35" s="83">
        <f>+SUM(K14:K34)</f>
        <v>36402899.412000947</v>
      </c>
      <c r="N35" s="273">
        <f>1.1*(1+0.15+0.05+0.05*1.16)*K35</f>
        <v>50374332.206326917</v>
      </c>
      <c r="O35" s="273">
        <f>N35/15</f>
        <v>3358288.8137551276</v>
      </c>
    </row>
    <row r="36" spans="1:15" ht="14.25" thickTop="1" thickBot="1">
      <c r="A36" s="609" t="s">
        <v>15</v>
      </c>
      <c r="B36" s="610"/>
      <c r="C36" s="610"/>
      <c r="D36" s="610"/>
      <c r="E36" s="610"/>
      <c r="F36" s="611"/>
      <c r="G36" s="612" t="s">
        <v>16</v>
      </c>
      <c r="H36" s="613"/>
      <c r="I36" s="613"/>
      <c r="J36" s="613"/>
      <c r="K36" s="614"/>
    </row>
    <row r="37" spans="1:15" ht="13.5" thickTop="1">
      <c r="A37" s="565" t="s">
        <v>75</v>
      </c>
      <c r="B37" s="566"/>
      <c r="C37" s="569"/>
      <c r="D37" s="570"/>
      <c r="E37" s="570"/>
      <c r="F37" s="571"/>
      <c r="G37" s="592" t="s">
        <v>17</v>
      </c>
      <c r="H37" s="593"/>
      <c r="I37" s="593"/>
      <c r="J37" s="16" t="s">
        <v>76</v>
      </c>
      <c r="K37" s="84">
        <f>+K35</f>
        <v>36402899.412000947</v>
      </c>
    </row>
    <row r="38" spans="1:15" ht="13.5" thickBot="1">
      <c r="A38" s="567"/>
      <c r="B38" s="809"/>
      <c r="C38" s="572"/>
      <c r="D38" s="811"/>
      <c r="E38" s="811"/>
      <c r="F38" s="812"/>
      <c r="G38" s="575" t="s">
        <v>18</v>
      </c>
      <c r="H38" s="576"/>
      <c r="I38" s="576"/>
      <c r="J38" s="238">
        <v>0.15</v>
      </c>
      <c r="K38" s="82">
        <f>K37*0.15</f>
        <v>5460434.9118001414</v>
      </c>
    </row>
    <row r="39" spans="1:15" ht="13.5" thickTop="1">
      <c r="A39" s="565" t="s">
        <v>77</v>
      </c>
      <c r="B39" s="566"/>
      <c r="C39" s="569"/>
      <c r="D39" s="570"/>
      <c r="E39" s="570"/>
      <c r="F39" s="571"/>
      <c r="G39" s="575" t="s">
        <v>19</v>
      </c>
      <c r="H39" s="576"/>
      <c r="I39" s="576"/>
      <c r="J39" s="238">
        <v>0.05</v>
      </c>
      <c r="K39" s="82">
        <f>K37*0.05</f>
        <v>1820144.9706000474</v>
      </c>
    </row>
    <row r="40" spans="1:15" ht="13.5" thickBot="1">
      <c r="A40" s="818"/>
      <c r="B40" s="809"/>
      <c r="C40" s="810"/>
      <c r="D40" s="811"/>
      <c r="E40" s="811"/>
      <c r="F40" s="812"/>
      <c r="G40" s="575" t="s">
        <v>20</v>
      </c>
      <c r="H40" s="576"/>
      <c r="I40" s="576"/>
      <c r="J40" s="238">
        <v>0.05</v>
      </c>
      <c r="K40" s="82">
        <f>K37*0.05</f>
        <v>1820144.9706000474</v>
      </c>
    </row>
    <row r="41" spans="1:15" ht="14.25" thickTop="1" thickBot="1">
      <c r="A41" s="565" t="s">
        <v>21</v>
      </c>
      <c r="B41" s="566"/>
      <c r="C41" s="577"/>
      <c r="D41" s="578"/>
      <c r="E41" s="578"/>
      <c r="F41" s="579"/>
      <c r="G41" s="818" t="s">
        <v>78</v>
      </c>
      <c r="H41" s="817"/>
      <c r="I41" s="809"/>
      <c r="J41" s="268">
        <v>0.16</v>
      </c>
      <c r="K41" s="269">
        <f>K40*0.16</f>
        <v>291223.19529600762</v>
      </c>
    </row>
    <row r="42" spans="1:15" ht="17.25" thickTop="1" thickBot="1">
      <c r="A42" s="818"/>
      <c r="B42" s="809"/>
      <c r="C42" s="814"/>
      <c r="D42" s="815"/>
      <c r="E42" s="815"/>
      <c r="F42" s="816"/>
      <c r="G42" s="584" t="s">
        <v>22</v>
      </c>
      <c r="H42" s="585"/>
      <c r="I42" s="585"/>
      <c r="J42" s="585"/>
      <c r="K42" s="20">
        <f>SUM(K37:K41)</f>
        <v>45794847.460297182</v>
      </c>
    </row>
    <row r="43" spans="1:15" ht="14.25" thickTop="1" thickBot="1"/>
    <row r="44" spans="1:15" ht="16.5" thickTop="1" thickBot="1">
      <c r="A44" s="541"/>
      <c r="B44" s="542"/>
      <c r="C44" s="542"/>
      <c r="D44" s="542"/>
      <c r="E44" s="542"/>
      <c r="F44" s="542"/>
      <c r="G44" s="543"/>
      <c r="H44" s="544" t="s">
        <v>123</v>
      </c>
      <c r="I44" s="544"/>
      <c r="J44" s="216">
        <v>0.08</v>
      </c>
      <c r="K44" s="30">
        <f>+K42*J44</f>
        <v>3663587.7968237745</v>
      </c>
    </row>
    <row r="45" spans="1:15" s="86" customFormat="1" ht="16.5" thickTop="1" thickBot="1">
      <c r="A45" s="44"/>
      <c r="B45" s="45"/>
      <c r="C45" s="45"/>
      <c r="D45" s="45"/>
      <c r="E45" s="45"/>
      <c r="F45" s="45"/>
      <c r="G45" s="45"/>
      <c r="H45" s="544" t="s">
        <v>269</v>
      </c>
      <c r="I45" s="544"/>
      <c r="J45" s="216">
        <v>0.02</v>
      </c>
      <c r="K45" s="270">
        <f>+K42*J45</f>
        <v>915896.94920594362</v>
      </c>
    </row>
    <row r="46" spans="1:15" ht="17.25" thickTop="1" thickBot="1">
      <c r="A46" s="545" t="s">
        <v>124</v>
      </c>
      <c r="B46" s="546"/>
      <c r="C46" s="546"/>
      <c r="D46" s="546"/>
      <c r="E46" s="546"/>
      <c r="F46" s="546"/>
      <c r="G46" s="546"/>
      <c r="H46" s="546"/>
      <c r="I46" s="546"/>
      <c r="J46" s="546" t="s">
        <v>125</v>
      </c>
      <c r="K46" s="31">
        <f>+K44+K42+K45</f>
        <v>50374332.206326902</v>
      </c>
      <c r="M46" s="69"/>
    </row>
    <row r="47" spans="1:15" ht="13.5" thickTop="1"/>
    <row r="49" spans="11:11">
      <c r="K49" s="271"/>
    </row>
  </sheetData>
  <mergeCells count="49">
    <mergeCell ref="A8:B9"/>
    <mergeCell ref="C8:K9"/>
    <mergeCell ref="A1:B4"/>
    <mergeCell ref="C1:J4"/>
    <mergeCell ref="K1:K4"/>
    <mergeCell ref="A6:B7"/>
    <mergeCell ref="C6:K7"/>
    <mergeCell ref="B23:G23"/>
    <mergeCell ref="B11:G11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A35:J35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6:F36"/>
    <mergeCell ref="G36:K36"/>
    <mergeCell ref="A37:B38"/>
    <mergeCell ref="C37:F38"/>
    <mergeCell ref="G37:I37"/>
    <mergeCell ref="G38:I38"/>
    <mergeCell ref="A44:G44"/>
    <mergeCell ref="H44:I44"/>
    <mergeCell ref="H45:I45"/>
    <mergeCell ref="A46:J46"/>
    <mergeCell ref="A39:B40"/>
    <mergeCell ref="C39:F40"/>
    <mergeCell ref="G39:I39"/>
    <mergeCell ref="G40:I40"/>
    <mergeCell ref="A41:B42"/>
    <mergeCell ref="C41:F42"/>
    <mergeCell ref="G41:I41"/>
    <mergeCell ref="G42:J42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>
    <tabColor rgb="FFFF0000"/>
  </sheetPr>
  <dimension ref="A1:J101"/>
  <sheetViews>
    <sheetView view="pageBreakPreview" topLeftCell="A70" zoomScale="80" zoomScaleSheetLayoutView="80" workbookViewId="0">
      <selection activeCell="I70" sqref="I1:J1048576"/>
    </sheetView>
  </sheetViews>
  <sheetFormatPr baseColWidth="10" defaultRowHeight="15"/>
  <cols>
    <col min="1" max="1" width="8.7109375" style="90" customWidth="1"/>
    <col min="2" max="2" width="44.42578125" style="89" bestFit="1" customWidth="1"/>
    <col min="3" max="3" width="5.85546875" style="89" customWidth="1"/>
    <col min="4" max="4" width="7.28515625" style="89" customWidth="1"/>
    <col min="5" max="5" width="13.42578125" style="89" customWidth="1"/>
    <col min="6" max="6" width="21.28515625" style="89" bestFit="1" customWidth="1"/>
    <col min="7" max="7" width="12" style="89" customWidth="1"/>
    <col min="8" max="8" width="13" style="89" customWidth="1"/>
    <col min="9" max="9" width="19.42578125" style="89" hidden="1" customWidth="1"/>
    <col min="10" max="10" width="16.5703125" style="89" hidden="1" customWidth="1"/>
    <col min="11" max="11" width="8.85546875" style="89" customWidth="1"/>
    <col min="12" max="12" width="11.42578125" style="89" customWidth="1"/>
    <col min="13" max="13" width="7.7109375" style="89" customWidth="1"/>
    <col min="14" max="256" width="11.42578125" style="89"/>
    <col min="257" max="257" width="8.7109375" style="89" customWidth="1"/>
    <col min="258" max="258" width="44.42578125" style="89" bestFit="1" customWidth="1"/>
    <col min="259" max="259" width="5.85546875" style="89" customWidth="1"/>
    <col min="260" max="260" width="7.28515625" style="89" customWidth="1"/>
    <col min="261" max="261" width="13.42578125" style="89" customWidth="1"/>
    <col min="262" max="262" width="18.140625" style="89" bestFit="1" customWidth="1"/>
    <col min="263" max="263" width="12" style="89" customWidth="1"/>
    <col min="264" max="264" width="13" style="89" customWidth="1"/>
    <col min="265" max="265" width="12.140625" style="89" customWidth="1"/>
    <col min="266" max="266" width="9" style="89" customWidth="1"/>
    <col min="267" max="267" width="8.85546875" style="89" customWidth="1"/>
    <col min="268" max="268" width="11.42578125" style="89" customWidth="1"/>
    <col min="269" max="269" width="7.7109375" style="89" customWidth="1"/>
    <col min="270" max="512" width="11.42578125" style="89"/>
    <col min="513" max="513" width="8.7109375" style="89" customWidth="1"/>
    <col min="514" max="514" width="44.42578125" style="89" bestFit="1" customWidth="1"/>
    <col min="515" max="515" width="5.85546875" style="89" customWidth="1"/>
    <col min="516" max="516" width="7.28515625" style="89" customWidth="1"/>
    <col min="517" max="517" width="13.42578125" style="89" customWidth="1"/>
    <col min="518" max="518" width="18.140625" style="89" bestFit="1" customWidth="1"/>
    <col min="519" max="519" width="12" style="89" customWidth="1"/>
    <col min="520" max="520" width="13" style="89" customWidth="1"/>
    <col min="521" max="521" width="12.140625" style="89" customWidth="1"/>
    <col min="522" max="522" width="9" style="89" customWidth="1"/>
    <col min="523" max="523" width="8.85546875" style="89" customWidth="1"/>
    <col min="524" max="524" width="11.42578125" style="89" customWidth="1"/>
    <col min="525" max="525" width="7.7109375" style="89" customWidth="1"/>
    <col min="526" max="768" width="11.42578125" style="89"/>
    <col min="769" max="769" width="8.7109375" style="89" customWidth="1"/>
    <col min="770" max="770" width="44.42578125" style="89" bestFit="1" customWidth="1"/>
    <col min="771" max="771" width="5.85546875" style="89" customWidth="1"/>
    <col min="772" max="772" width="7.28515625" style="89" customWidth="1"/>
    <col min="773" max="773" width="13.42578125" style="89" customWidth="1"/>
    <col min="774" max="774" width="18.140625" style="89" bestFit="1" customWidth="1"/>
    <col min="775" max="775" width="12" style="89" customWidth="1"/>
    <col min="776" max="776" width="13" style="89" customWidth="1"/>
    <col min="777" max="777" width="12.140625" style="89" customWidth="1"/>
    <col min="778" max="778" width="9" style="89" customWidth="1"/>
    <col min="779" max="779" width="8.85546875" style="89" customWidth="1"/>
    <col min="780" max="780" width="11.42578125" style="89" customWidth="1"/>
    <col min="781" max="781" width="7.7109375" style="89" customWidth="1"/>
    <col min="782" max="1024" width="11.42578125" style="89"/>
    <col min="1025" max="1025" width="8.7109375" style="89" customWidth="1"/>
    <col min="1026" max="1026" width="44.42578125" style="89" bestFit="1" customWidth="1"/>
    <col min="1027" max="1027" width="5.85546875" style="89" customWidth="1"/>
    <col min="1028" max="1028" width="7.28515625" style="89" customWidth="1"/>
    <col min="1029" max="1029" width="13.42578125" style="89" customWidth="1"/>
    <col min="1030" max="1030" width="18.140625" style="89" bestFit="1" customWidth="1"/>
    <col min="1031" max="1031" width="12" style="89" customWidth="1"/>
    <col min="1032" max="1032" width="13" style="89" customWidth="1"/>
    <col min="1033" max="1033" width="12.140625" style="89" customWidth="1"/>
    <col min="1034" max="1034" width="9" style="89" customWidth="1"/>
    <col min="1035" max="1035" width="8.85546875" style="89" customWidth="1"/>
    <col min="1036" max="1036" width="11.42578125" style="89" customWidth="1"/>
    <col min="1037" max="1037" width="7.7109375" style="89" customWidth="1"/>
    <col min="1038" max="1280" width="11.42578125" style="89"/>
    <col min="1281" max="1281" width="8.7109375" style="89" customWidth="1"/>
    <col min="1282" max="1282" width="44.42578125" style="89" bestFit="1" customWidth="1"/>
    <col min="1283" max="1283" width="5.85546875" style="89" customWidth="1"/>
    <col min="1284" max="1284" width="7.28515625" style="89" customWidth="1"/>
    <col min="1285" max="1285" width="13.42578125" style="89" customWidth="1"/>
    <col min="1286" max="1286" width="18.140625" style="89" bestFit="1" customWidth="1"/>
    <col min="1287" max="1287" width="12" style="89" customWidth="1"/>
    <col min="1288" max="1288" width="13" style="89" customWidth="1"/>
    <col min="1289" max="1289" width="12.140625" style="89" customWidth="1"/>
    <col min="1290" max="1290" width="9" style="89" customWidth="1"/>
    <col min="1291" max="1291" width="8.85546875" style="89" customWidth="1"/>
    <col min="1292" max="1292" width="11.42578125" style="89" customWidth="1"/>
    <col min="1293" max="1293" width="7.7109375" style="89" customWidth="1"/>
    <col min="1294" max="1536" width="11.42578125" style="89"/>
    <col min="1537" max="1537" width="8.7109375" style="89" customWidth="1"/>
    <col min="1538" max="1538" width="44.42578125" style="89" bestFit="1" customWidth="1"/>
    <col min="1539" max="1539" width="5.85546875" style="89" customWidth="1"/>
    <col min="1540" max="1540" width="7.28515625" style="89" customWidth="1"/>
    <col min="1541" max="1541" width="13.42578125" style="89" customWidth="1"/>
    <col min="1542" max="1542" width="18.140625" style="89" bestFit="1" customWidth="1"/>
    <col min="1543" max="1543" width="12" style="89" customWidth="1"/>
    <col min="1544" max="1544" width="13" style="89" customWidth="1"/>
    <col min="1545" max="1545" width="12.140625" style="89" customWidth="1"/>
    <col min="1546" max="1546" width="9" style="89" customWidth="1"/>
    <col min="1547" max="1547" width="8.85546875" style="89" customWidth="1"/>
    <col min="1548" max="1548" width="11.42578125" style="89" customWidth="1"/>
    <col min="1549" max="1549" width="7.7109375" style="89" customWidth="1"/>
    <col min="1550" max="1792" width="11.42578125" style="89"/>
    <col min="1793" max="1793" width="8.7109375" style="89" customWidth="1"/>
    <col min="1794" max="1794" width="44.42578125" style="89" bestFit="1" customWidth="1"/>
    <col min="1795" max="1795" width="5.85546875" style="89" customWidth="1"/>
    <col min="1796" max="1796" width="7.28515625" style="89" customWidth="1"/>
    <col min="1797" max="1797" width="13.42578125" style="89" customWidth="1"/>
    <col min="1798" max="1798" width="18.140625" style="89" bestFit="1" customWidth="1"/>
    <col min="1799" max="1799" width="12" style="89" customWidth="1"/>
    <col min="1800" max="1800" width="13" style="89" customWidth="1"/>
    <col min="1801" max="1801" width="12.140625" style="89" customWidth="1"/>
    <col min="1802" max="1802" width="9" style="89" customWidth="1"/>
    <col min="1803" max="1803" width="8.85546875" style="89" customWidth="1"/>
    <col min="1804" max="1804" width="11.42578125" style="89" customWidth="1"/>
    <col min="1805" max="1805" width="7.7109375" style="89" customWidth="1"/>
    <col min="1806" max="2048" width="11.42578125" style="89"/>
    <col min="2049" max="2049" width="8.7109375" style="89" customWidth="1"/>
    <col min="2050" max="2050" width="44.42578125" style="89" bestFit="1" customWidth="1"/>
    <col min="2051" max="2051" width="5.85546875" style="89" customWidth="1"/>
    <col min="2052" max="2052" width="7.28515625" style="89" customWidth="1"/>
    <col min="2053" max="2053" width="13.42578125" style="89" customWidth="1"/>
    <col min="2054" max="2054" width="18.140625" style="89" bestFit="1" customWidth="1"/>
    <col min="2055" max="2055" width="12" style="89" customWidth="1"/>
    <col min="2056" max="2056" width="13" style="89" customWidth="1"/>
    <col min="2057" max="2057" width="12.140625" style="89" customWidth="1"/>
    <col min="2058" max="2058" width="9" style="89" customWidth="1"/>
    <col min="2059" max="2059" width="8.85546875" style="89" customWidth="1"/>
    <col min="2060" max="2060" width="11.42578125" style="89" customWidth="1"/>
    <col min="2061" max="2061" width="7.7109375" style="89" customWidth="1"/>
    <col min="2062" max="2304" width="11.42578125" style="89"/>
    <col min="2305" max="2305" width="8.7109375" style="89" customWidth="1"/>
    <col min="2306" max="2306" width="44.42578125" style="89" bestFit="1" customWidth="1"/>
    <col min="2307" max="2307" width="5.85546875" style="89" customWidth="1"/>
    <col min="2308" max="2308" width="7.28515625" style="89" customWidth="1"/>
    <col min="2309" max="2309" width="13.42578125" style="89" customWidth="1"/>
    <col min="2310" max="2310" width="18.140625" style="89" bestFit="1" customWidth="1"/>
    <col min="2311" max="2311" width="12" style="89" customWidth="1"/>
    <col min="2312" max="2312" width="13" style="89" customWidth="1"/>
    <col min="2313" max="2313" width="12.140625" style="89" customWidth="1"/>
    <col min="2314" max="2314" width="9" style="89" customWidth="1"/>
    <col min="2315" max="2315" width="8.85546875" style="89" customWidth="1"/>
    <col min="2316" max="2316" width="11.42578125" style="89" customWidth="1"/>
    <col min="2317" max="2317" width="7.7109375" style="89" customWidth="1"/>
    <col min="2318" max="2560" width="11.42578125" style="89"/>
    <col min="2561" max="2561" width="8.7109375" style="89" customWidth="1"/>
    <col min="2562" max="2562" width="44.42578125" style="89" bestFit="1" customWidth="1"/>
    <col min="2563" max="2563" width="5.85546875" style="89" customWidth="1"/>
    <col min="2564" max="2564" width="7.28515625" style="89" customWidth="1"/>
    <col min="2565" max="2565" width="13.42578125" style="89" customWidth="1"/>
    <col min="2566" max="2566" width="18.140625" style="89" bestFit="1" customWidth="1"/>
    <col min="2567" max="2567" width="12" style="89" customWidth="1"/>
    <col min="2568" max="2568" width="13" style="89" customWidth="1"/>
    <col min="2569" max="2569" width="12.140625" style="89" customWidth="1"/>
    <col min="2570" max="2570" width="9" style="89" customWidth="1"/>
    <col min="2571" max="2571" width="8.85546875" style="89" customWidth="1"/>
    <col min="2572" max="2572" width="11.42578125" style="89" customWidth="1"/>
    <col min="2573" max="2573" width="7.7109375" style="89" customWidth="1"/>
    <col min="2574" max="2816" width="11.42578125" style="89"/>
    <col min="2817" max="2817" width="8.7109375" style="89" customWidth="1"/>
    <col min="2818" max="2818" width="44.42578125" style="89" bestFit="1" customWidth="1"/>
    <col min="2819" max="2819" width="5.85546875" style="89" customWidth="1"/>
    <col min="2820" max="2820" width="7.28515625" style="89" customWidth="1"/>
    <col min="2821" max="2821" width="13.42578125" style="89" customWidth="1"/>
    <col min="2822" max="2822" width="18.140625" style="89" bestFit="1" customWidth="1"/>
    <col min="2823" max="2823" width="12" style="89" customWidth="1"/>
    <col min="2824" max="2824" width="13" style="89" customWidth="1"/>
    <col min="2825" max="2825" width="12.140625" style="89" customWidth="1"/>
    <col min="2826" max="2826" width="9" style="89" customWidth="1"/>
    <col min="2827" max="2827" width="8.85546875" style="89" customWidth="1"/>
    <col min="2828" max="2828" width="11.42578125" style="89" customWidth="1"/>
    <col min="2829" max="2829" width="7.7109375" style="89" customWidth="1"/>
    <col min="2830" max="3072" width="11.42578125" style="89"/>
    <col min="3073" max="3073" width="8.7109375" style="89" customWidth="1"/>
    <col min="3074" max="3074" width="44.42578125" style="89" bestFit="1" customWidth="1"/>
    <col min="3075" max="3075" width="5.85546875" style="89" customWidth="1"/>
    <col min="3076" max="3076" width="7.28515625" style="89" customWidth="1"/>
    <col min="3077" max="3077" width="13.42578125" style="89" customWidth="1"/>
    <col min="3078" max="3078" width="18.140625" style="89" bestFit="1" customWidth="1"/>
    <col min="3079" max="3079" width="12" style="89" customWidth="1"/>
    <col min="3080" max="3080" width="13" style="89" customWidth="1"/>
    <col min="3081" max="3081" width="12.140625" style="89" customWidth="1"/>
    <col min="3082" max="3082" width="9" style="89" customWidth="1"/>
    <col min="3083" max="3083" width="8.85546875" style="89" customWidth="1"/>
    <col min="3084" max="3084" width="11.42578125" style="89" customWidth="1"/>
    <col min="3085" max="3085" width="7.7109375" style="89" customWidth="1"/>
    <col min="3086" max="3328" width="11.42578125" style="89"/>
    <col min="3329" max="3329" width="8.7109375" style="89" customWidth="1"/>
    <col min="3330" max="3330" width="44.42578125" style="89" bestFit="1" customWidth="1"/>
    <col min="3331" max="3331" width="5.85546875" style="89" customWidth="1"/>
    <col min="3332" max="3332" width="7.28515625" style="89" customWidth="1"/>
    <col min="3333" max="3333" width="13.42578125" style="89" customWidth="1"/>
    <col min="3334" max="3334" width="18.140625" style="89" bestFit="1" customWidth="1"/>
    <col min="3335" max="3335" width="12" style="89" customWidth="1"/>
    <col min="3336" max="3336" width="13" style="89" customWidth="1"/>
    <col min="3337" max="3337" width="12.140625" style="89" customWidth="1"/>
    <col min="3338" max="3338" width="9" style="89" customWidth="1"/>
    <col min="3339" max="3339" width="8.85546875" style="89" customWidth="1"/>
    <col min="3340" max="3340" width="11.42578125" style="89" customWidth="1"/>
    <col min="3341" max="3341" width="7.7109375" style="89" customWidth="1"/>
    <col min="3342" max="3584" width="11.42578125" style="89"/>
    <col min="3585" max="3585" width="8.7109375" style="89" customWidth="1"/>
    <col min="3586" max="3586" width="44.42578125" style="89" bestFit="1" customWidth="1"/>
    <col min="3587" max="3587" width="5.85546875" style="89" customWidth="1"/>
    <col min="3588" max="3588" width="7.28515625" style="89" customWidth="1"/>
    <col min="3589" max="3589" width="13.42578125" style="89" customWidth="1"/>
    <col min="3590" max="3590" width="18.140625" style="89" bestFit="1" customWidth="1"/>
    <col min="3591" max="3591" width="12" style="89" customWidth="1"/>
    <col min="3592" max="3592" width="13" style="89" customWidth="1"/>
    <col min="3593" max="3593" width="12.140625" style="89" customWidth="1"/>
    <col min="3594" max="3594" width="9" style="89" customWidth="1"/>
    <col min="3595" max="3595" width="8.85546875" style="89" customWidth="1"/>
    <col min="3596" max="3596" width="11.42578125" style="89" customWidth="1"/>
    <col min="3597" max="3597" width="7.7109375" style="89" customWidth="1"/>
    <col min="3598" max="3840" width="11.42578125" style="89"/>
    <col min="3841" max="3841" width="8.7109375" style="89" customWidth="1"/>
    <col min="3842" max="3842" width="44.42578125" style="89" bestFit="1" customWidth="1"/>
    <col min="3843" max="3843" width="5.85546875" style="89" customWidth="1"/>
    <col min="3844" max="3844" width="7.28515625" style="89" customWidth="1"/>
    <col min="3845" max="3845" width="13.42578125" style="89" customWidth="1"/>
    <col min="3846" max="3846" width="18.140625" style="89" bestFit="1" customWidth="1"/>
    <col min="3847" max="3847" width="12" style="89" customWidth="1"/>
    <col min="3848" max="3848" width="13" style="89" customWidth="1"/>
    <col min="3849" max="3849" width="12.140625" style="89" customWidth="1"/>
    <col min="3850" max="3850" width="9" style="89" customWidth="1"/>
    <col min="3851" max="3851" width="8.85546875" style="89" customWidth="1"/>
    <col min="3852" max="3852" width="11.42578125" style="89" customWidth="1"/>
    <col min="3853" max="3853" width="7.7109375" style="89" customWidth="1"/>
    <col min="3854" max="4096" width="11.42578125" style="89"/>
    <col min="4097" max="4097" width="8.7109375" style="89" customWidth="1"/>
    <col min="4098" max="4098" width="44.42578125" style="89" bestFit="1" customWidth="1"/>
    <col min="4099" max="4099" width="5.85546875" style="89" customWidth="1"/>
    <col min="4100" max="4100" width="7.28515625" style="89" customWidth="1"/>
    <col min="4101" max="4101" width="13.42578125" style="89" customWidth="1"/>
    <col min="4102" max="4102" width="18.140625" style="89" bestFit="1" customWidth="1"/>
    <col min="4103" max="4103" width="12" style="89" customWidth="1"/>
    <col min="4104" max="4104" width="13" style="89" customWidth="1"/>
    <col min="4105" max="4105" width="12.140625" style="89" customWidth="1"/>
    <col min="4106" max="4106" width="9" style="89" customWidth="1"/>
    <col min="4107" max="4107" width="8.85546875" style="89" customWidth="1"/>
    <col min="4108" max="4108" width="11.42578125" style="89" customWidth="1"/>
    <col min="4109" max="4109" width="7.7109375" style="89" customWidth="1"/>
    <col min="4110" max="4352" width="11.42578125" style="89"/>
    <col min="4353" max="4353" width="8.7109375" style="89" customWidth="1"/>
    <col min="4354" max="4354" width="44.42578125" style="89" bestFit="1" customWidth="1"/>
    <col min="4355" max="4355" width="5.85546875" style="89" customWidth="1"/>
    <col min="4356" max="4356" width="7.28515625" style="89" customWidth="1"/>
    <col min="4357" max="4357" width="13.42578125" style="89" customWidth="1"/>
    <col min="4358" max="4358" width="18.140625" style="89" bestFit="1" customWidth="1"/>
    <col min="4359" max="4359" width="12" style="89" customWidth="1"/>
    <col min="4360" max="4360" width="13" style="89" customWidth="1"/>
    <col min="4361" max="4361" width="12.140625" style="89" customWidth="1"/>
    <col min="4362" max="4362" width="9" style="89" customWidth="1"/>
    <col min="4363" max="4363" width="8.85546875" style="89" customWidth="1"/>
    <col min="4364" max="4364" width="11.42578125" style="89" customWidth="1"/>
    <col min="4365" max="4365" width="7.7109375" style="89" customWidth="1"/>
    <col min="4366" max="4608" width="11.42578125" style="89"/>
    <col min="4609" max="4609" width="8.7109375" style="89" customWidth="1"/>
    <col min="4610" max="4610" width="44.42578125" style="89" bestFit="1" customWidth="1"/>
    <col min="4611" max="4611" width="5.85546875" style="89" customWidth="1"/>
    <col min="4612" max="4612" width="7.28515625" style="89" customWidth="1"/>
    <col min="4613" max="4613" width="13.42578125" style="89" customWidth="1"/>
    <col min="4614" max="4614" width="18.140625" style="89" bestFit="1" customWidth="1"/>
    <col min="4615" max="4615" width="12" style="89" customWidth="1"/>
    <col min="4616" max="4616" width="13" style="89" customWidth="1"/>
    <col min="4617" max="4617" width="12.140625" style="89" customWidth="1"/>
    <col min="4618" max="4618" width="9" style="89" customWidth="1"/>
    <col min="4619" max="4619" width="8.85546875" style="89" customWidth="1"/>
    <col min="4620" max="4620" width="11.42578125" style="89" customWidth="1"/>
    <col min="4621" max="4621" width="7.7109375" style="89" customWidth="1"/>
    <col min="4622" max="4864" width="11.42578125" style="89"/>
    <col min="4865" max="4865" width="8.7109375" style="89" customWidth="1"/>
    <col min="4866" max="4866" width="44.42578125" style="89" bestFit="1" customWidth="1"/>
    <col min="4867" max="4867" width="5.85546875" style="89" customWidth="1"/>
    <col min="4868" max="4868" width="7.28515625" style="89" customWidth="1"/>
    <col min="4869" max="4869" width="13.42578125" style="89" customWidth="1"/>
    <col min="4870" max="4870" width="18.140625" style="89" bestFit="1" customWidth="1"/>
    <col min="4871" max="4871" width="12" style="89" customWidth="1"/>
    <col min="4872" max="4872" width="13" style="89" customWidth="1"/>
    <col min="4873" max="4873" width="12.140625" style="89" customWidth="1"/>
    <col min="4874" max="4874" width="9" style="89" customWidth="1"/>
    <col min="4875" max="4875" width="8.85546875" style="89" customWidth="1"/>
    <col min="4876" max="4876" width="11.42578125" style="89" customWidth="1"/>
    <col min="4877" max="4877" width="7.7109375" style="89" customWidth="1"/>
    <col min="4878" max="5120" width="11.42578125" style="89"/>
    <col min="5121" max="5121" width="8.7109375" style="89" customWidth="1"/>
    <col min="5122" max="5122" width="44.42578125" style="89" bestFit="1" customWidth="1"/>
    <col min="5123" max="5123" width="5.85546875" style="89" customWidth="1"/>
    <col min="5124" max="5124" width="7.28515625" style="89" customWidth="1"/>
    <col min="5125" max="5125" width="13.42578125" style="89" customWidth="1"/>
    <col min="5126" max="5126" width="18.140625" style="89" bestFit="1" customWidth="1"/>
    <col min="5127" max="5127" width="12" style="89" customWidth="1"/>
    <col min="5128" max="5128" width="13" style="89" customWidth="1"/>
    <col min="5129" max="5129" width="12.140625" style="89" customWidth="1"/>
    <col min="5130" max="5130" width="9" style="89" customWidth="1"/>
    <col min="5131" max="5131" width="8.85546875" style="89" customWidth="1"/>
    <col min="5132" max="5132" width="11.42578125" style="89" customWidth="1"/>
    <col min="5133" max="5133" width="7.7109375" style="89" customWidth="1"/>
    <col min="5134" max="5376" width="11.42578125" style="89"/>
    <col min="5377" max="5377" width="8.7109375" style="89" customWidth="1"/>
    <col min="5378" max="5378" width="44.42578125" style="89" bestFit="1" customWidth="1"/>
    <col min="5379" max="5379" width="5.85546875" style="89" customWidth="1"/>
    <col min="5380" max="5380" width="7.28515625" style="89" customWidth="1"/>
    <col min="5381" max="5381" width="13.42578125" style="89" customWidth="1"/>
    <col min="5382" max="5382" width="18.140625" style="89" bestFit="1" customWidth="1"/>
    <col min="5383" max="5383" width="12" style="89" customWidth="1"/>
    <col min="5384" max="5384" width="13" style="89" customWidth="1"/>
    <col min="5385" max="5385" width="12.140625" style="89" customWidth="1"/>
    <col min="5386" max="5386" width="9" style="89" customWidth="1"/>
    <col min="5387" max="5387" width="8.85546875" style="89" customWidth="1"/>
    <col min="5388" max="5388" width="11.42578125" style="89" customWidth="1"/>
    <col min="5389" max="5389" width="7.7109375" style="89" customWidth="1"/>
    <col min="5390" max="5632" width="11.42578125" style="89"/>
    <col min="5633" max="5633" width="8.7109375" style="89" customWidth="1"/>
    <col min="5634" max="5634" width="44.42578125" style="89" bestFit="1" customWidth="1"/>
    <col min="5635" max="5635" width="5.85546875" style="89" customWidth="1"/>
    <col min="5636" max="5636" width="7.28515625" style="89" customWidth="1"/>
    <col min="5637" max="5637" width="13.42578125" style="89" customWidth="1"/>
    <col min="5638" max="5638" width="18.140625" style="89" bestFit="1" customWidth="1"/>
    <col min="5639" max="5639" width="12" style="89" customWidth="1"/>
    <col min="5640" max="5640" width="13" style="89" customWidth="1"/>
    <col min="5641" max="5641" width="12.140625" style="89" customWidth="1"/>
    <col min="5642" max="5642" width="9" style="89" customWidth="1"/>
    <col min="5643" max="5643" width="8.85546875" style="89" customWidth="1"/>
    <col min="5644" max="5644" width="11.42578125" style="89" customWidth="1"/>
    <col min="5645" max="5645" width="7.7109375" style="89" customWidth="1"/>
    <col min="5646" max="5888" width="11.42578125" style="89"/>
    <col min="5889" max="5889" width="8.7109375" style="89" customWidth="1"/>
    <col min="5890" max="5890" width="44.42578125" style="89" bestFit="1" customWidth="1"/>
    <col min="5891" max="5891" width="5.85546875" style="89" customWidth="1"/>
    <col min="5892" max="5892" width="7.28515625" style="89" customWidth="1"/>
    <col min="5893" max="5893" width="13.42578125" style="89" customWidth="1"/>
    <col min="5894" max="5894" width="18.140625" style="89" bestFit="1" customWidth="1"/>
    <col min="5895" max="5895" width="12" style="89" customWidth="1"/>
    <col min="5896" max="5896" width="13" style="89" customWidth="1"/>
    <col min="5897" max="5897" width="12.140625" style="89" customWidth="1"/>
    <col min="5898" max="5898" width="9" style="89" customWidth="1"/>
    <col min="5899" max="5899" width="8.85546875" style="89" customWidth="1"/>
    <col min="5900" max="5900" width="11.42578125" style="89" customWidth="1"/>
    <col min="5901" max="5901" width="7.7109375" style="89" customWidth="1"/>
    <col min="5902" max="6144" width="11.42578125" style="89"/>
    <col min="6145" max="6145" width="8.7109375" style="89" customWidth="1"/>
    <col min="6146" max="6146" width="44.42578125" style="89" bestFit="1" customWidth="1"/>
    <col min="6147" max="6147" width="5.85546875" style="89" customWidth="1"/>
    <col min="6148" max="6148" width="7.28515625" style="89" customWidth="1"/>
    <col min="6149" max="6149" width="13.42578125" style="89" customWidth="1"/>
    <col min="6150" max="6150" width="18.140625" style="89" bestFit="1" customWidth="1"/>
    <col min="6151" max="6151" width="12" style="89" customWidth="1"/>
    <col min="6152" max="6152" width="13" style="89" customWidth="1"/>
    <col min="6153" max="6153" width="12.140625" style="89" customWidth="1"/>
    <col min="6154" max="6154" width="9" style="89" customWidth="1"/>
    <col min="6155" max="6155" width="8.85546875" style="89" customWidth="1"/>
    <col min="6156" max="6156" width="11.42578125" style="89" customWidth="1"/>
    <col min="6157" max="6157" width="7.7109375" style="89" customWidth="1"/>
    <col min="6158" max="6400" width="11.42578125" style="89"/>
    <col min="6401" max="6401" width="8.7109375" style="89" customWidth="1"/>
    <col min="6402" max="6402" width="44.42578125" style="89" bestFit="1" customWidth="1"/>
    <col min="6403" max="6403" width="5.85546875" style="89" customWidth="1"/>
    <col min="6404" max="6404" width="7.28515625" style="89" customWidth="1"/>
    <col min="6405" max="6405" width="13.42578125" style="89" customWidth="1"/>
    <col min="6406" max="6406" width="18.140625" style="89" bestFit="1" customWidth="1"/>
    <col min="6407" max="6407" width="12" style="89" customWidth="1"/>
    <col min="6408" max="6408" width="13" style="89" customWidth="1"/>
    <col min="6409" max="6409" width="12.140625" style="89" customWidth="1"/>
    <col min="6410" max="6410" width="9" style="89" customWidth="1"/>
    <col min="6411" max="6411" width="8.85546875" style="89" customWidth="1"/>
    <col min="6412" max="6412" width="11.42578125" style="89" customWidth="1"/>
    <col min="6413" max="6413" width="7.7109375" style="89" customWidth="1"/>
    <col min="6414" max="6656" width="11.42578125" style="89"/>
    <col min="6657" max="6657" width="8.7109375" style="89" customWidth="1"/>
    <col min="6658" max="6658" width="44.42578125" style="89" bestFit="1" customWidth="1"/>
    <col min="6659" max="6659" width="5.85546875" style="89" customWidth="1"/>
    <col min="6660" max="6660" width="7.28515625" style="89" customWidth="1"/>
    <col min="6661" max="6661" width="13.42578125" style="89" customWidth="1"/>
    <col min="6662" max="6662" width="18.140625" style="89" bestFit="1" customWidth="1"/>
    <col min="6663" max="6663" width="12" style="89" customWidth="1"/>
    <col min="6664" max="6664" width="13" style="89" customWidth="1"/>
    <col min="6665" max="6665" width="12.140625" style="89" customWidth="1"/>
    <col min="6666" max="6666" width="9" style="89" customWidth="1"/>
    <col min="6667" max="6667" width="8.85546875" style="89" customWidth="1"/>
    <col min="6668" max="6668" width="11.42578125" style="89" customWidth="1"/>
    <col min="6669" max="6669" width="7.7109375" style="89" customWidth="1"/>
    <col min="6670" max="6912" width="11.42578125" style="89"/>
    <col min="6913" max="6913" width="8.7109375" style="89" customWidth="1"/>
    <col min="6914" max="6914" width="44.42578125" style="89" bestFit="1" customWidth="1"/>
    <col min="6915" max="6915" width="5.85546875" style="89" customWidth="1"/>
    <col min="6916" max="6916" width="7.28515625" style="89" customWidth="1"/>
    <col min="6917" max="6917" width="13.42578125" style="89" customWidth="1"/>
    <col min="6918" max="6918" width="18.140625" style="89" bestFit="1" customWidth="1"/>
    <col min="6919" max="6919" width="12" style="89" customWidth="1"/>
    <col min="6920" max="6920" width="13" style="89" customWidth="1"/>
    <col min="6921" max="6921" width="12.140625" style="89" customWidth="1"/>
    <col min="6922" max="6922" width="9" style="89" customWidth="1"/>
    <col min="6923" max="6923" width="8.85546875" style="89" customWidth="1"/>
    <col min="6924" max="6924" width="11.42578125" style="89" customWidth="1"/>
    <col min="6925" max="6925" width="7.7109375" style="89" customWidth="1"/>
    <col min="6926" max="7168" width="11.42578125" style="89"/>
    <col min="7169" max="7169" width="8.7109375" style="89" customWidth="1"/>
    <col min="7170" max="7170" width="44.42578125" style="89" bestFit="1" customWidth="1"/>
    <col min="7171" max="7171" width="5.85546875" style="89" customWidth="1"/>
    <col min="7172" max="7172" width="7.28515625" style="89" customWidth="1"/>
    <col min="7173" max="7173" width="13.42578125" style="89" customWidth="1"/>
    <col min="7174" max="7174" width="18.140625" style="89" bestFit="1" customWidth="1"/>
    <col min="7175" max="7175" width="12" style="89" customWidth="1"/>
    <col min="7176" max="7176" width="13" style="89" customWidth="1"/>
    <col min="7177" max="7177" width="12.140625" style="89" customWidth="1"/>
    <col min="7178" max="7178" width="9" style="89" customWidth="1"/>
    <col min="7179" max="7179" width="8.85546875" style="89" customWidth="1"/>
    <col min="7180" max="7180" width="11.42578125" style="89" customWidth="1"/>
    <col min="7181" max="7181" width="7.7109375" style="89" customWidth="1"/>
    <col min="7182" max="7424" width="11.42578125" style="89"/>
    <col min="7425" max="7425" width="8.7109375" style="89" customWidth="1"/>
    <col min="7426" max="7426" width="44.42578125" style="89" bestFit="1" customWidth="1"/>
    <col min="7427" max="7427" width="5.85546875" style="89" customWidth="1"/>
    <col min="7428" max="7428" width="7.28515625" style="89" customWidth="1"/>
    <col min="7429" max="7429" width="13.42578125" style="89" customWidth="1"/>
    <col min="7430" max="7430" width="18.140625" style="89" bestFit="1" customWidth="1"/>
    <col min="7431" max="7431" width="12" style="89" customWidth="1"/>
    <col min="7432" max="7432" width="13" style="89" customWidth="1"/>
    <col min="7433" max="7433" width="12.140625" style="89" customWidth="1"/>
    <col min="7434" max="7434" width="9" style="89" customWidth="1"/>
    <col min="7435" max="7435" width="8.85546875" style="89" customWidth="1"/>
    <col min="7436" max="7436" width="11.42578125" style="89" customWidth="1"/>
    <col min="7437" max="7437" width="7.7109375" style="89" customWidth="1"/>
    <col min="7438" max="7680" width="11.42578125" style="89"/>
    <col min="7681" max="7681" width="8.7109375" style="89" customWidth="1"/>
    <col min="7682" max="7682" width="44.42578125" style="89" bestFit="1" customWidth="1"/>
    <col min="7683" max="7683" width="5.85546875" style="89" customWidth="1"/>
    <col min="7684" max="7684" width="7.28515625" style="89" customWidth="1"/>
    <col min="7685" max="7685" width="13.42578125" style="89" customWidth="1"/>
    <col min="7686" max="7686" width="18.140625" style="89" bestFit="1" customWidth="1"/>
    <col min="7687" max="7687" width="12" style="89" customWidth="1"/>
    <col min="7688" max="7688" width="13" style="89" customWidth="1"/>
    <col min="7689" max="7689" width="12.140625" style="89" customWidth="1"/>
    <col min="7690" max="7690" width="9" style="89" customWidth="1"/>
    <col min="7691" max="7691" width="8.85546875" style="89" customWidth="1"/>
    <col min="7692" max="7692" width="11.42578125" style="89" customWidth="1"/>
    <col min="7693" max="7693" width="7.7109375" style="89" customWidth="1"/>
    <col min="7694" max="7936" width="11.42578125" style="89"/>
    <col min="7937" max="7937" width="8.7109375" style="89" customWidth="1"/>
    <col min="7938" max="7938" width="44.42578125" style="89" bestFit="1" customWidth="1"/>
    <col min="7939" max="7939" width="5.85546875" style="89" customWidth="1"/>
    <col min="7940" max="7940" width="7.28515625" style="89" customWidth="1"/>
    <col min="7941" max="7941" width="13.42578125" style="89" customWidth="1"/>
    <col min="7942" max="7942" width="18.140625" style="89" bestFit="1" customWidth="1"/>
    <col min="7943" max="7943" width="12" style="89" customWidth="1"/>
    <col min="7944" max="7944" width="13" style="89" customWidth="1"/>
    <col min="7945" max="7945" width="12.140625" style="89" customWidth="1"/>
    <col min="7946" max="7946" width="9" style="89" customWidth="1"/>
    <col min="7947" max="7947" width="8.85546875" style="89" customWidth="1"/>
    <col min="7948" max="7948" width="11.42578125" style="89" customWidth="1"/>
    <col min="7949" max="7949" width="7.7109375" style="89" customWidth="1"/>
    <col min="7950" max="8192" width="11.42578125" style="89"/>
    <col min="8193" max="8193" width="8.7109375" style="89" customWidth="1"/>
    <col min="8194" max="8194" width="44.42578125" style="89" bestFit="1" customWidth="1"/>
    <col min="8195" max="8195" width="5.85546875" style="89" customWidth="1"/>
    <col min="8196" max="8196" width="7.28515625" style="89" customWidth="1"/>
    <col min="8197" max="8197" width="13.42578125" style="89" customWidth="1"/>
    <col min="8198" max="8198" width="18.140625" style="89" bestFit="1" customWidth="1"/>
    <col min="8199" max="8199" width="12" style="89" customWidth="1"/>
    <col min="8200" max="8200" width="13" style="89" customWidth="1"/>
    <col min="8201" max="8201" width="12.140625" style="89" customWidth="1"/>
    <col min="8202" max="8202" width="9" style="89" customWidth="1"/>
    <col min="8203" max="8203" width="8.85546875" style="89" customWidth="1"/>
    <col min="8204" max="8204" width="11.42578125" style="89" customWidth="1"/>
    <col min="8205" max="8205" width="7.7109375" style="89" customWidth="1"/>
    <col min="8206" max="8448" width="11.42578125" style="89"/>
    <col min="8449" max="8449" width="8.7109375" style="89" customWidth="1"/>
    <col min="8450" max="8450" width="44.42578125" style="89" bestFit="1" customWidth="1"/>
    <col min="8451" max="8451" width="5.85546875" style="89" customWidth="1"/>
    <col min="8452" max="8452" width="7.28515625" style="89" customWidth="1"/>
    <col min="8453" max="8453" width="13.42578125" style="89" customWidth="1"/>
    <col min="8454" max="8454" width="18.140625" style="89" bestFit="1" customWidth="1"/>
    <col min="8455" max="8455" width="12" style="89" customWidth="1"/>
    <col min="8456" max="8456" width="13" style="89" customWidth="1"/>
    <col min="8457" max="8457" width="12.140625" style="89" customWidth="1"/>
    <col min="8458" max="8458" width="9" style="89" customWidth="1"/>
    <col min="8459" max="8459" width="8.85546875" style="89" customWidth="1"/>
    <col min="8460" max="8460" width="11.42578125" style="89" customWidth="1"/>
    <col min="8461" max="8461" width="7.7109375" style="89" customWidth="1"/>
    <col min="8462" max="8704" width="11.42578125" style="89"/>
    <col min="8705" max="8705" width="8.7109375" style="89" customWidth="1"/>
    <col min="8706" max="8706" width="44.42578125" style="89" bestFit="1" customWidth="1"/>
    <col min="8707" max="8707" width="5.85546875" style="89" customWidth="1"/>
    <col min="8708" max="8708" width="7.28515625" style="89" customWidth="1"/>
    <col min="8709" max="8709" width="13.42578125" style="89" customWidth="1"/>
    <col min="8710" max="8710" width="18.140625" style="89" bestFit="1" customWidth="1"/>
    <col min="8711" max="8711" width="12" style="89" customWidth="1"/>
    <col min="8712" max="8712" width="13" style="89" customWidth="1"/>
    <col min="8713" max="8713" width="12.140625" style="89" customWidth="1"/>
    <col min="8714" max="8714" width="9" style="89" customWidth="1"/>
    <col min="8715" max="8715" width="8.85546875" style="89" customWidth="1"/>
    <col min="8716" max="8716" width="11.42578125" style="89" customWidth="1"/>
    <col min="8717" max="8717" width="7.7109375" style="89" customWidth="1"/>
    <col min="8718" max="8960" width="11.42578125" style="89"/>
    <col min="8961" max="8961" width="8.7109375" style="89" customWidth="1"/>
    <col min="8962" max="8962" width="44.42578125" style="89" bestFit="1" customWidth="1"/>
    <col min="8963" max="8963" width="5.85546875" style="89" customWidth="1"/>
    <col min="8964" max="8964" width="7.28515625" style="89" customWidth="1"/>
    <col min="8965" max="8965" width="13.42578125" style="89" customWidth="1"/>
    <col min="8966" max="8966" width="18.140625" style="89" bestFit="1" customWidth="1"/>
    <col min="8967" max="8967" width="12" style="89" customWidth="1"/>
    <col min="8968" max="8968" width="13" style="89" customWidth="1"/>
    <col min="8969" max="8969" width="12.140625" style="89" customWidth="1"/>
    <col min="8970" max="8970" width="9" style="89" customWidth="1"/>
    <col min="8971" max="8971" width="8.85546875" style="89" customWidth="1"/>
    <col min="8972" max="8972" width="11.42578125" style="89" customWidth="1"/>
    <col min="8973" max="8973" width="7.7109375" style="89" customWidth="1"/>
    <col min="8974" max="9216" width="11.42578125" style="89"/>
    <col min="9217" max="9217" width="8.7109375" style="89" customWidth="1"/>
    <col min="9218" max="9218" width="44.42578125" style="89" bestFit="1" customWidth="1"/>
    <col min="9219" max="9219" width="5.85546875" style="89" customWidth="1"/>
    <col min="9220" max="9220" width="7.28515625" style="89" customWidth="1"/>
    <col min="9221" max="9221" width="13.42578125" style="89" customWidth="1"/>
    <col min="9222" max="9222" width="18.140625" style="89" bestFit="1" customWidth="1"/>
    <col min="9223" max="9223" width="12" style="89" customWidth="1"/>
    <col min="9224" max="9224" width="13" style="89" customWidth="1"/>
    <col min="9225" max="9225" width="12.140625" style="89" customWidth="1"/>
    <col min="9226" max="9226" width="9" style="89" customWidth="1"/>
    <col min="9227" max="9227" width="8.85546875" style="89" customWidth="1"/>
    <col min="9228" max="9228" width="11.42578125" style="89" customWidth="1"/>
    <col min="9229" max="9229" width="7.7109375" style="89" customWidth="1"/>
    <col min="9230" max="9472" width="11.42578125" style="89"/>
    <col min="9473" max="9473" width="8.7109375" style="89" customWidth="1"/>
    <col min="9474" max="9474" width="44.42578125" style="89" bestFit="1" customWidth="1"/>
    <col min="9475" max="9475" width="5.85546875" style="89" customWidth="1"/>
    <col min="9476" max="9476" width="7.28515625" style="89" customWidth="1"/>
    <col min="9477" max="9477" width="13.42578125" style="89" customWidth="1"/>
    <col min="9478" max="9478" width="18.140625" style="89" bestFit="1" customWidth="1"/>
    <col min="9479" max="9479" width="12" style="89" customWidth="1"/>
    <col min="9480" max="9480" width="13" style="89" customWidth="1"/>
    <col min="9481" max="9481" width="12.140625" style="89" customWidth="1"/>
    <col min="9482" max="9482" width="9" style="89" customWidth="1"/>
    <col min="9483" max="9483" width="8.85546875" style="89" customWidth="1"/>
    <col min="9484" max="9484" width="11.42578125" style="89" customWidth="1"/>
    <col min="9485" max="9485" width="7.7109375" style="89" customWidth="1"/>
    <col min="9486" max="9728" width="11.42578125" style="89"/>
    <col min="9729" max="9729" width="8.7109375" style="89" customWidth="1"/>
    <col min="9730" max="9730" width="44.42578125" style="89" bestFit="1" customWidth="1"/>
    <col min="9731" max="9731" width="5.85546875" style="89" customWidth="1"/>
    <col min="9732" max="9732" width="7.28515625" style="89" customWidth="1"/>
    <col min="9733" max="9733" width="13.42578125" style="89" customWidth="1"/>
    <col min="9734" max="9734" width="18.140625" style="89" bestFit="1" customWidth="1"/>
    <col min="9735" max="9735" width="12" style="89" customWidth="1"/>
    <col min="9736" max="9736" width="13" style="89" customWidth="1"/>
    <col min="9737" max="9737" width="12.140625" style="89" customWidth="1"/>
    <col min="9738" max="9738" width="9" style="89" customWidth="1"/>
    <col min="9739" max="9739" width="8.85546875" style="89" customWidth="1"/>
    <col min="9740" max="9740" width="11.42578125" style="89" customWidth="1"/>
    <col min="9741" max="9741" width="7.7109375" style="89" customWidth="1"/>
    <col min="9742" max="9984" width="11.42578125" style="89"/>
    <col min="9985" max="9985" width="8.7109375" style="89" customWidth="1"/>
    <col min="9986" max="9986" width="44.42578125" style="89" bestFit="1" customWidth="1"/>
    <col min="9987" max="9987" width="5.85546875" style="89" customWidth="1"/>
    <col min="9988" max="9988" width="7.28515625" style="89" customWidth="1"/>
    <col min="9989" max="9989" width="13.42578125" style="89" customWidth="1"/>
    <col min="9990" max="9990" width="18.140625" style="89" bestFit="1" customWidth="1"/>
    <col min="9991" max="9991" width="12" style="89" customWidth="1"/>
    <col min="9992" max="9992" width="13" style="89" customWidth="1"/>
    <col min="9993" max="9993" width="12.140625" style="89" customWidth="1"/>
    <col min="9994" max="9994" width="9" style="89" customWidth="1"/>
    <col min="9995" max="9995" width="8.85546875" style="89" customWidth="1"/>
    <col min="9996" max="9996" width="11.42578125" style="89" customWidth="1"/>
    <col min="9997" max="9997" width="7.7109375" style="89" customWidth="1"/>
    <col min="9998" max="10240" width="11.42578125" style="89"/>
    <col min="10241" max="10241" width="8.7109375" style="89" customWidth="1"/>
    <col min="10242" max="10242" width="44.42578125" style="89" bestFit="1" customWidth="1"/>
    <col min="10243" max="10243" width="5.85546875" style="89" customWidth="1"/>
    <col min="10244" max="10244" width="7.28515625" style="89" customWidth="1"/>
    <col min="10245" max="10245" width="13.42578125" style="89" customWidth="1"/>
    <col min="10246" max="10246" width="18.140625" style="89" bestFit="1" customWidth="1"/>
    <col min="10247" max="10247" width="12" style="89" customWidth="1"/>
    <col min="10248" max="10248" width="13" style="89" customWidth="1"/>
    <col min="10249" max="10249" width="12.140625" style="89" customWidth="1"/>
    <col min="10250" max="10250" width="9" style="89" customWidth="1"/>
    <col min="10251" max="10251" width="8.85546875" style="89" customWidth="1"/>
    <col min="10252" max="10252" width="11.42578125" style="89" customWidth="1"/>
    <col min="10253" max="10253" width="7.7109375" style="89" customWidth="1"/>
    <col min="10254" max="10496" width="11.42578125" style="89"/>
    <col min="10497" max="10497" width="8.7109375" style="89" customWidth="1"/>
    <col min="10498" max="10498" width="44.42578125" style="89" bestFit="1" customWidth="1"/>
    <col min="10499" max="10499" width="5.85546875" style="89" customWidth="1"/>
    <col min="10500" max="10500" width="7.28515625" style="89" customWidth="1"/>
    <col min="10501" max="10501" width="13.42578125" style="89" customWidth="1"/>
    <col min="10502" max="10502" width="18.140625" style="89" bestFit="1" customWidth="1"/>
    <col min="10503" max="10503" width="12" style="89" customWidth="1"/>
    <col min="10504" max="10504" width="13" style="89" customWidth="1"/>
    <col min="10505" max="10505" width="12.140625" style="89" customWidth="1"/>
    <col min="10506" max="10506" width="9" style="89" customWidth="1"/>
    <col min="10507" max="10507" width="8.85546875" style="89" customWidth="1"/>
    <col min="10508" max="10508" width="11.42578125" style="89" customWidth="1"/>
    <col min="10509" max="10509" width="7.7109375" style="89" customWidth="1"/>
    <col min="10510" max="10752" width="11.42578125" style="89"/>
    <col min="10753" max="10753" width="8.7109375" style="89" customWidth="1"/>
    <col min="10754" max="10754" width="44.42578125" style="89" bestFit="1" customWidth="1"/>
    <col min="10755" max="10755" width="5.85546875" style="89" customWidth="1"/>
    <col min="10756" max="10756" width="7.28515625" style="89" customWidth="1"/>
    <col min="10757" max="10757" width="13.42578125" style="89" customWidth="1"/>
    <col min="10758" max="10758" width="18.140625" style="89" bestFit="1" customWidth="1"/>
    <col min="10759" max="10759" width="12" style="89" customWidth="1"/>
    <col min="10760" max="10760" width="13" style="89" customWidth="1"/>
    <col min="10761" max="10761" width="12.140625" style="89" customWidth="1"/>
    <col min="10762" max="10762" width="9" style="89" customWidth="1"/>
    <col min="10763" max="10763" width="8.85546875" style="89" customWidth="1"/>
    <col min="10764" max="10764" width="11.42578125" style="89" customWidth="1"/>
    <col min="10765" max="10765" width="7.7109375" style="89" customWidth="1"/>
    <col min="10766" max="11008" width="11.42578125" style="89"/>
    <col min="11009" max="11009" width="8.7109375" style="89" customWidth="1"/>
    <col min="11010" max="11010" width="44.42578125" style="89" bestFit="1" customWidth="1"/>
    <col min="11011" max="11011" width="5.85546875" style="89" customWidth="1"/>
    <col min="11012" max="11012" width="7.28515625" style="89" customWidth="1"/>
    <col min="11013" max="11013" width="13.42578125" style="89" customWidth="1"/>
    <col min="11014" max="11014" width="18.140625" style="89" bestFit="1" customWidth="1"/>
    <col min="11015" max="11015" width="12" style="89" customWidth="1"/>
    <col min="11016" max="11016" width="13" style="89" customWidth="1"/>
    <col min="11017" max="11017" width="12.140625" style="89" customWidth="1"/>
    <col min="11018" max="11018" width="9" style="89" customWidth="1"/>
    <col min="11019" max="11019" width="8.85546875" style="89" customWidth="1"/>
    <col min="11020" max="11020" width="11.42578125" style="89" customWidth="1"/>
    <col min="11021" max="11021" width="7.7109375" style="89" customWidth="1"/>
    <col min="11022" max="11264" width="11.42578125" style="89"/>
    <col min="11265" max="11265" width="8.7109375" style="89" customWidth="1"/>
    <col min="11266" max="11266" width="44.42578125" style="89" bestFit="1" customWidth="1"/>
    <col min="11267" max="11267" width="5.85546875" style="89" customWidth="1"/>
    <col min="11268" max="11268" width="7.28515625" style="89" customWidth="1"/>
    <col min="11269" max="11269" width="13.42578125" style="89" customWidth="1"/>
    <col min="11270" max="11270" width="18.140625" style="89" bestFit="1" customWidth="1"/>
    <col min="11271" max="11271" width="12" style="89" customWidth="1"/>
    <col min="11272" max="11272" width="13" style="89" customWidth="1"/>
    <col min="11273" max="11273" width="12.140625" style="89" customWidth="1"/>
    <col min="11274" max="11274" width="9" style="89" customWidth="1"/>
    <col min="11275" max="11275" width="8.85546875" style="89" customWidth="1"/>
    <col min="11276" max="11276" width="11.42578125" style="89" customWidth="1"/>
    <col min="11277" max="11277" width="7.7109375" style="89" customWidth="1"/>
    <col min="11278" max="11520" width="11.42578125" style="89"/>
    <col min="11521" max="11521" width="8.7109375" style="89" customWidth="1"/>
    <col min="11522" max="11522" width="44.42578125" style="89" bestFit="1" customWidth="1"/>
    <col min="11523" max="11523" width="5.85546875" style="89" customWidth="1"/>
    <col min="11524" max="11524" width="7.28515625" style="89" customWidth="1"/>
    <col min="11525" max="11525" width="13.42578125" style="89" customWidth="1"/>
    <col min="11526" max="11526" width="18.140625" style="89" bestFit="1" customWidth="1"/>
    <col min="11527" max="11527" width="12" style="89" customWidth="1"/>
    <col min="11528" max="11528" width="13" style="89" customWidth="1"/>
    <col min="11529" max="11529" width="12.140625" style="89" customWidth="1"/>
    <col min="11530" max="11530" width="9" style="89" customWidth="1"/>
    <col min="11531" max="11531" width="8.85546875" style="89" customWidth="1"/>
    <col min="11532" max="11532" width="11.42578125" style="89" customWidth="1"/>
    <col min="11533" max="11533" width="7.7109375" style="89" customWidth="1"/>
    <col min="11534" max="11776" width="11.42578125" style="89"/>
    <col min="11777" max="11777" width="8.7109375" style="89" customWidth="1"/>
    <col min="11778" max="11778" width="44.42578125" style="89" bestFit="1" customWidth="1"/>
    <col min="11779" max="11779" width="5.85546875" style="89" customWidth="1"/>
    <col min="11780" max="11780" width="7.28515625" style="89" customWidth="1"/>
    <col min="11781" max="11781" width="13.42578125" style="89" customWidth="1"/>
    <col min="11782" max="11782" width="18.140625" style="89" bestFit="1" customWidth="1"/>
    <col min="11783" max="11783" width="12" style="89" customWidth="1"/>
    <col min="11784" max="11784" width="13" style="89" customWidth="1"/>
    <col min="11785" max="11785" width="12.140625" style="89" customWidth="1"/>
    <col min="11786" max="11786" width="9" style="89" customWidth="1"/>
    <col min="11787" max="11787" width="8.85546875" style="89" customWidth="1"/>
    <col min="11788" max="11788" width="11.42578125" style="89" customWidth="1"/>
    <col min="11789" max="11789" width="7.7109375" style="89" customWidth="1"/>
    <col min="11790" max="12032" width="11.42578125" style="89"/>
    <col min="12033" max="12033" width="8.7109375" style="89" customWidth="1"/>
    <col min="12034" max="12034" width="44.42578125" style="89" bestFit="1" customWidth="1"/>
    <col min="12035" max="12035" width="5.85546875" style="89" customWidth="1"/>
    <col min="12036" max="12036" width="7.28515625" style="89" customWidth="1"/>
    <col min="12037" max="12037" width="13.42578125" style="89" customWidth="1"/>
    <col min="12038" max="12038" width="18.140625" style="89" bestFit="1" customWidth="1"/>
    <col min="12039" max="12039" width="12" style="89" customWidth="1"/>
    <col min="12040" max="12040" width="13" style="89" customWidth="1"/>
    <col min="12041" max="12041" width="12.140625" style="89" customWidth="1"/>
    <col min="12042" max="12042" width="9" style="89" customWidth="1"/>
    <col min="12043" max="12043" width="8.85546875" style="89" customWidth="1"/>
    <col min="12044" max="12044" width="11.42578125" style="89" customWidth="1"/>
    <col min="12045" max="12045" width="7.7109375" style="89" customWidth="1"/>
    <col min="12046" max="12288" width="11.42578125" style="89"/>
    <col min="12289" max="12289" width="8.7109375" style="89" customWidth="1"/>
    <col min="12290" max="12290" width="44.42578125" style="89" bestFit="1" customWidth="1"/>
    <col min="12291" max="12291" width="5.85546875" style="89" customWidth="1"/>
    <col min="12292" max="12292" width="7.28515625" style="89" customWidth="1"/>
    <col min="12293" max="12293" width="13.42578125" style="89" customWidth="1"/>
    <col min="12294" max="12294" width="18.140625" style="89" bestFit="1" customWidth="1"/>
    <col min="12295" max="12295" width="12" style="89" customWidth="1"/>
    <col min="12296" max="12296" width="13" style="89" customWidth="1"/>
    <col min="12297" max="12297" width="12.140625" style="89" customWidth="1"/>
    <col min="12298" max="12298" width="9" style="89" customWidth="1"/>
    <col min="12299" max="12299" width="8.85546875" style="89" customWidth="1"/>
    <col min="12300" max="12300" width="11.42578125" style="89" customWidth="1"/>
    <col min="12301" max="12301" width="7.7109375" style="89" customWidth="1"/>
    <col min="12302" max="12544" width="11.42578125" style="89"/>
    <col min="12545" max="12545" width="8.7109375" style="89" customWidth="1"/>
    <col min="12546" max="12546" width="44.42578125" style="89" bestFit="1" customWidth="1"/>
    <col min="12547" max="12547" width="5.85546875" style="89" customWidth="1"/>
    <col min="12548" max="12548" width="7.28515625" style="89" customWidth="1"/>
    <col min="12549" max="12549" width="13.42578125" style="89" customWidth="1"/>
    <col min="12550" max="12550" width="18.140625" style="89" bestFit="1" customWidth="1"/>
    <col min="12551" max="12551" width="12" style="89" customWidth="1"/>
    <col min="12552" max="12552" width="13" style="89" customWidth="1"/>
    <col min="12553" max="12553" width="12.140625" style="89" customWidth="1"/>
    <col min="12554" max="12554" width="9" style="89" customWidth="1"/>
    <col min="12555" max="12555" width="8.85546875" style="89" customWidth="1"/>
    <col min="12556" max="12556" width="11.42578125" style="89" customWidth="1"/>
    <col min="12557" max="12557" width="7.7109375" style="89" customWidth="1"/>
    <col min="12558" max="12800" width="11.42578125" style="89"/>
    <col min="12801" max="12801" width="8.7109375" style="89" customWidth="1"/>
    <col min="12802" max="12802" width="44.42578125" style="89" bestFit="1" customWidth="1"/>
    <col min="12803" max="12803" width="5.85546875" style="89" customWidth="1"/>
    <col min="12804" max="12804" width="7.28515625" style="89" customWidth="1"/>
    <col min="12805" max="12805" width="13.42578125" style="89" customWidth="1"/>
    <col min="12806" max="12806" width="18.140625" style="89" bestFit="1" customWidth="1"/>
    <col min="12807" max="12807" width="12" style="89" customWidth="1"/>
    <col min="12808" max="12808" width="13" style="89" customWidth="1"/>
    <col min="12809" max="12809" width="12.140625" style="89" customWidth="1"/>
    <col min="12810" max="12810" width="9" style="89" customWidth="1"/>
    <col min="12811" max="12811" width="8.85546875" style="89" customWidth="1"/>
    <col min="12812" max="12812" width="11.42578125" style="89" customWidth="1"/>
    <col min="12813" max="12813" width="7.7109375" style="89" customWidth="1"/>
    <col min="12814" max="13056" width="11.42578125" style="89"/>
    <col min="13057" max="13057" width="8.7109375" style="89" customWidth="1"/>
    <col min="13058" max="13058" width="44.42578125" style="89" bestFit="1" customWidth="1"/>
    <col min="13059" max="13059" width="5.85546875" style="89" customWidth="1"/>
    <col min="13060" max="13060" width="7.28515625" style="89" customWidth="1"/>
    <col min="13061" max="13061" width="13.42578125" style="89" customWidth="1"/>
    <col min="13062" max="13062" width="18.140625" style="89" bestFit="1" customWidth="1"/>
    <col min="13063" max="13063" width="12" style="89" customWidth="1"/>
    <col min="13064" max="13064" width="13" style="89" customWidth="1"/>
    <col min="13065" max="13065" width="12.140625" style="89" customWidth="1"/>
    <col min="13066" max="13066" width="9" style="89" customWidth="1"/>
    <col min="13067" max="13067" width="8.85546875" style="89" customWidth="1"/>
    <col min="13068" max="13068" width="11.42578125" style="89" customWidth="1"/>
    <col min="13069" max="13069" width="7.7109375" style="89" customWidth="1"/>
    <col min="13070" max="13312" width="11.42578125" style="89"/>
    <col min="13313" max="13313" width="8.7109375" style="89" customWidth="1"/>
    <col min="13314" max="13314" width="44.42578125" style="89" bestFit="1" customWidth="1"/>
    <col min="13315" max="13315" width="5.85546875" style="89" customWidth="1"/>
    <col min="13316" max="13316" width="7.28515625" style="89" customWidth="1"/>
    <col min="13317" max="13317" width="13.42578125" style="89" customWidth="1"/>
    <col min="13318" max="13318" width="18.140625" style="89" bestFit="1" customWidth="1"/>
    <col min="13319" max="13319" width="12" style="89" customWidth="1"/>
    <col min="13320" max="13320" width="13" style="89" customWidth="1"/>
    <col min="13321" max="13321" width="12.140625" style="89" customWidth="1"/>
    <col min="13322" max="13322" width="9" style="89" customWidth="1"/>
    <col min="13323" max="13323" width="8.85546875" style="89" customWidth="1"/>
    <col min="13324" max="13324" width="11.42578125" style="89" customWidth="1"/>
    <col min="13325" max="13325" width="7.7109375" style="89" customWidth="1"/>
    <col min="13326" max="13568" width="11.42578125" style="89"/>
    <col min="13569" max="13569" width="8.7109375" style="89" customWidth="1"/>
    <col min="13570" max="13570" width="44.42578125" style="89" bestFit="1" customWidth="1"/>
    <col min="13571" max="13571" width="5.85546875" style="89" customWidth="1"/>
    <col min="13572" max="13572" width="7.28515625" style="89" customWidth="1"/>
    <col min="13573" max="13573" width="13.42578125" style="89" customWidth="1"/>
    <col min="13574" max="13574" width="18.140625" style="89" bestFit="1" customWidth="1"/>
    <col min="13575" max="13575" width="12" style="89" customWidth="1"/>
    <col min="13576" max="13576" width="13" style="89" customWidth="1"/>
    <col min="13577" max="13577" width="12.140625" style="89" customWidth="1"/>
    <col min="13578" max="13578" width="9" style="89" customWidth="1"/>
    <col min="13579" max="13579" width="8.85546875" style="89" customWidth="1"/>
    <col min="13580" max="13580" width="11.42578125" style="89" customWidth="1"/>
    <col min="13581" max="13581" width="7.7109375" style="89" customWidth="1"/>
    <col min="13582" max="13824" width="11.42578125" style="89"/>
    <col min="13825" max="13825" width="8.7109375" style="89" customWidth="1"/>
    <col min="13826" max="13826" width="44.42578125" style="89" bestFit="1" customWidth="1"/>
    <col min="13827" max="13827" width="5.85546875" style="89" customWidth="1"/>
    <col min="13828" max="13828" width="7.28515625" style="89" customWidth="1"/>
    <col min="13829" max="13829" width="13.42578125" style="89" customWidth="1"/>
    <col min="13830" max="13830" width="18.140625" style="89" bestFit="1" customWidth="1"/>
    <col min="13831" max="13831" width="12" style="89" customWidth="1"/>
    <col min="13832" max="13832" width="13" style="89" customWidth="1"/>
    <col min="13833" max="13833" width="12.140625" style="89" customWidth="1"/>
    <col min="13834" max="13834" width="9" style="89" customWidth="1"/>
    <col min="13835" max="13835" width="8.85546875" style="89" customWidth="1"/>
    <col min="13836" max="13836" width="11.42578125" style="89" customWidth="1"/>
    <col min="13837" max="13837" width="7.7109375" style="89" customWidth="1"/>
    <col min="13838" max="14080" width="11.42578125" style="89"/>
    <col min="14081" max="14081" width="8.7109375" style="89" customWidth="1"/>
    <col min="14082" max="14082" width="44.42578125" style="89" bestFit="1" customWidth="1"/>
    <col min="14083" max="14083" width="5.85546875" style="89" customWidth="1"/>
    <col min="14084" max="14084" width="7.28515625" style="89" customWidth="1"/>
    <col min="14085" max="14085" width="13.42578125" style="89" customWidth="1"/>
    <col min="14086" max="14086" width="18.140625" style="89" bestFit="1" customWidth="1"/>
    <col min="14087" max="14087" width="12" style="89" customWidth="1"/>
    <col min="14088" max="14088" width="13" style="89" customWidth="1"/>
    <col min="14089" max="14089" width="12.140625" style="89" customWidth="1"/>
    <col min="14090" max="14090" width="9" style="89" customWidth="1"/>
    <col min="14091" max="14091" width="8.85546875" style="89" customWidth="1"/>
    <col min="14092" max="14092" width="11.42578125" style="89" customWidth="1"/>
    <col min="14093" max="14093" width="7.7109375" style="89" customWidth="1"/>
    <col min="14094" max="14336" width="11.42578125" style="89"/>
    <col min="14337" max="14337" width="8.7109375" style="89" customWidth="1"/>
    <col min="14338" max="14338" width="44.42578125" style="89" bestFit="1" customWidth="1"/>
    <col min="14339" max="14339" width="5.85546875" style="89" customWidth="1"/>
    <col min="14340" max="14340" width="7.28515625" style="89" customWidth="1"/>
    <col min="14341" max="14341" width="13.42578125" style="89" customWidth="1"/>
    <col min="14342" max="14342" width="18.140625" style="89" bestFit="1" customWidth="1"/>
    <col min="14343" max="14343" width="12" style="89" customWidth="1"/>
    <col min="14344" max="14344" width="13" style="89" customWidth="1"/>
    <col min="14345" max="14345" width="12.140625" style="89" customWidth="1"/>
    <col min="14346" max="14346" width="9" style="89" customWidth="1"/>
    <col min="14347" max="14347" width="8.85546875" style="89" customWidth="1"/>
    <col min="14348" max="14348" width="11.42578125" style="89" customWidth="1"/>
    <col min="14349" max="14349" width="7.7109375" style="89" customWidth="1"/>
    <col min="14350" max="14592" width="11.42578125" style="89"/>
    <col min="14593" max="14593" width="8.7109375" style="89" customWidth="1"/>
    <col min="14594" max="14594" width="44.42578125" style="89" bestFit="1" customWidth="1"/>
    <col min="14595" max="14595" width="5.85546875" style="89" customWidth="1"/>
    <col min="14596" max="14596" width="7.28515625" style="89" customWidth="1"/>
    <col min="14597" max="14597" width="13.42578125" style="89" customWidth="1"/>
    <col min="14598" max="14598" width="18.140625" style="89" bestFit="1" customWidth="1"/>
    <col min="14599" max="14599" width="12" style="89" customWidth="1"/>
    <col min="14600" max="14600" width="13" style="89" customWidth="1"/>
    <col min="14601" max="14601" width="12.140625" style="89" customWidth="1"/>
    <col min="14602" max="14602" width="9" style="89" customWidth="1"/>
    <col min="14603" max="14603" width="8.85546875" style="89" customWidth="1"/>
    <col min="14604" max="14604" width="11.42578125" style="89" customWidth="1"/>
    <col min="14605" max="14605" width="7.7109375" style="89" customWidth="1"/>
    <col min="14606" max="14848" width="11.42578125" style="89"/>
    <col min="14849" max="14849" width="8.7109375" style="89" customWidth="1"/>
    <col min="14850" max="14850" width="44.42578125" style="89" bestFit="1" customWidth="1"/>
    <col min="14851" max="14851" width="5.85546875" style="89" customWidth="1"/>
    <col min="14852" max="14852" width="7.28515625" style="89" customWidth="1"/>
    <col min="14853" max="14853" width="13.42578125" style="89" customWidth="1"/>
    <col min="14854" max="14854" width="18.140625" style="89" bestFit="1" customWidth="1"/>
    <col min="14855" max="14855" width="12" style="89" customWidth="1"/>
    <col min="14856" max="14856" width="13" style="89" customWidth="1"/>
    <col min="14857" max="14857" width="12.140625" style="89" customWidth="1"/>
    <col min="14858" max="14858" width="9" style="89" customWidth="1"/>
    <col min="14859" max="14859" width="8.85546875" style="89" customWidth="1"/>
    <col min="14860" max="14860" width="11.42578125" style="89" customWidth="1"/>
    <col min="14861" max="14861" width="7.7109375" style="89" customWidth="1"/>
    <col min="14862" max="15104" width="11.42578125" style="89"/>
    <col min="15105" max="15105" width="8.7109375" style="89" customWidth="1"/>
    <col min="15106" max="15106" width="44.42578125" style="89" bestFit="1" customWidth="1"/>
    <col min="15107" max="15107" width="5.85546875" style="89" customWidth="1"/>
    <col min="15108" max="15108" width="7.28515625" style="89" customWidth="1"/>
    <col min="15109" max="15109" width="13.42578125" style="89" customWidth="1"/>
    <col min="15110" max="15110" width="18.140625" style="89" bestFit="1" customWidth="1"/>
    <col min="15111" max="15111" width="12" style="89" customWidth="1"/>
    <col min="15112" max="15112" width="13" style="89" customWidth="1"/>
    <col min="15113" max="15113" width="12.140625" style="89" customWidth="1"/>
    <col min="15114" max="15114" width="9" style="89" customWidth="1"/>
    <col min="15115" max="15115" width="8.85546875" style="89" customWidth="1"/>
    <col min="15116" max="15116" width="11.42578125" style="89" customWidth="1"/>
    <col min="15117" max="15117" width="7.7109375" style="89" customWidth="1"/>
    <col min="15118" max="15360" width="11.42578125" style="89"/>
    <col min="15361" max="15361" width="8.7109375" style="89" customWidth="1"/>
    <col min="15362" max="15362" width="44.42578125" style="89" bestFit="1" customWidth="1"/>
    <col min="15363" max="15363" width="5.85546875" style="89" customWidth="1"/>
    <col min="15364" max="15364" width="7.28515625" style="89" customWidth="1"/>
    <col min="15365" max="15365" width="13.42578125" style="89" customWidth="1"/>
    <col min="15366" max="15366" width="18.140625" style="89" bestFit="1" customWidth="1"/>
    <col min="15367" max="15367" width="12" style="89" customWidth="1"/>
    <col min="15368" max="15368" width="13" style="89" customWidth="1"/>
    <col min="15369" max="15369" width="12.140625" style="89" customWidth="1"/>
    <col min="15370" max="15370" width="9" style="89" customWidth="1"/>
    <col min="15371" max="15371" width="8.85546875" style="89" customWidth="1"/>
    <col min="15372" max="15372" width="11.42578125" style="89" customWidth="1"/>
    <col min="15373" max="15373" width="7.7109375" style="89" customWidth="1"/>
    <col min="15374" max="15616" width="11.42578125" style="89"/>
    <col min="15617" max="15617" width="8.7109375" style="89" customWidth="1"/>
    <col min="15618" max="15618" width="44.42578125" style="89" bestFit="1" customWidth="1"/>
    <col min="15619" max="15619" width="5.85546875" style="89" customWidth="1"/>
    <col min="15620" max="15620" width="7.28515625" style="89" customWidth="1"/>
    <col min="15621" max="15621" width="13.42578125" style="89" customWidth="1"/>
    <col min="15622" max="15622" width="18.140625" style="89" bestFit="1" customWidth="1"/>
    <col min="15623" max="15623" width="12" style="89" customWidth="1"/>
    <col min="15624" max="15624" width="13" style="89" customWidth="1"/>
    <col min="15625" max="15625" width="12.140625" style="89" customWidth="1"/>
    <col min="15626" max="15626" width="9" style="89" customWidth="1"/>
    <col min="15627" max="15627" width="8.85546875" style="89" customWidth="1"/>
    <col min="15628" max="15628" width="11.42578125" style="89" customWidth="1"/>
    <col min="15629" max="15629" width="7.7109375" style="89" customWidth="1"/>
    <col min="15630" max="15872" width="11.42578125" style="89"/>
    <col min="15873" max="15873" width="8.7109375" style="89" customWidth="1"/>
    <col min="15874" max="15874" width="44.42578125" style="89" bestFit="1" customWidth="1"/>
    <col min="15875" max="15875" width="5.85546875" style="89" customWidth="1"/>
    <col min="15876" max="15876" width="7.28515625" style="89" customWidth="1"/>
    <col min="15877" max="15877" width="13.42578125" style="89" customWidth="1"/>
    <col min="15878" max="15878" width="18.140625" style="89" bestFit="1" customWidth="1"/>
    <col min="15879" max="15879" width="12" style="89" customWidth="1"/>
    <col min="15880" max="15880" width="13" style="89" customWidth="1"/>
    <col min="15881" max="15881" width="12.140625" style="89" customWidth="1"/>
    <col min="15882" max="15882" width="9" style="89" customWidth="1"/>
    <col min="15883" max="15883" width="8.85546875" style="89" customWidth="1"/>
    <col min="15884" max="15884" width="11.42578125" style="89" customWidth="1"/>
    <col min="15885" max="15885" width="7.7109375" style="89" customWidth="1"/>
    <col min="15886" max="16128" width="11.42578125" style="89"/>
    <col min="16129" max="16129" width="8.7109375" style="89" customWidth="1"/>
    <col min="16130" max="16130" width="44.42578125" style="89" bestFit="1" customWidth="1"/>
    <col min="16131" max="16131" width="5.85546875" style="89" customWidth="1"/>
    <col min="16132" max="16132" width="7.28515625" style="89" customWidth="1"/>
    <col min="16133" max="16133" width="13.42578125" style="89" customWidth="1"/>
    <col min="16134" max="16134" width="18.140625" style="89" bestFit="1" customWidth="1"/>
    <col min="16135" max="16135" width="12" style="89" customWidth="1"/>
    <col min="16136" max="16136" width="13" style="89" customWidth="1"/>
    <col min="16137" max="16137" width="12.140625" style="89" customWidth="1"/>
    <col min="16138" max="16138" width="9" style="89" customWidth="1"/>
    <col min="16139" max="16139" width="8.85546875" style="89" customWidth="1"/>
    <col min="16140" max="16140" width="11.42578125" style="89" customWidth="1"/>
    <col min="16141" max="16141" width="7.7109375" style="89" customWidth="1"/>
    <col min="16142" max="16384" width="11.42578125" style="89"/>
  </cols>
  <sheetData>
    <row r="1" spans="1:6">
      <c r="A1" s="88"/>
      <c r="D1" s="90"/>
    </row>
    <row r="2" spans="1:6" ht="15" customHeight="1">
      <c r="A2" s="91"/>
      <c r="B2" s="831" t="s">
        <v>225</v>
      </c>
      <c r="C2" s="831"/>
      <c r="D2" s="831"/>
      <c r="E2" s="831"/>
      <c r="F2" s="831"/>
    </row>
    <row r="3" spans="1:6" ht="14.1" customHeight="1">
      <c r="A3" s="91"/>
      <c r="B3" s="830" t="s">
        <v>226</v>
      </c>
      <c r="C3" s="830"/>
      <c r="D3" s="830"/>
      <c r="E3" s="830"/>
      <c r="F3" s="830"/>
    </row>
    <row r="4" spans="1:6">
      <c r="A4" s="91"/>
      <c r="B4" s="830" t="s">
        <v>227</v>
      </c>
      <c r="C4" s="830"/>
      <c r="D4" s="830"/>
      <c r="E4" s="830"/>
      <c r="F4" s="830"/>
    </row>
    <row r="5" spans="1:6" ht="12.95" customHeight="1">
      <c r="A5" s="91"/>
      <c r="B5" s="830" t="s">
        <v>228</v>
      </c>
      <c r="C5" s="830"/>
      <c r="D5" s="830"/>
      <c r="E5" s="830"/>
      <c r="F5" s="830"/>
    </row>
    <row r="6" spans="1:6" ht="12" customHeight="1">
      <c r="A6" s="91"/>
      <c r="B6" s="830" t="s">
        <v>229</v>
      </c>
      <c r="C6" s="830"/>
      <c r="D6" s="830"/>
      <c r="E6" s="830"/>
      <c r="F6" s="830"/>
    </row>
    <row r="7" spans="1:6" ht="12" customHeight="1">
      <c r="A7" s="91"/>
      <c r="B7" s="830" t="s">
        <v>230</v>
      </c>
      <c r="C7" s="830"/>
      <c r="D7" s="830"/>
      <c r="E7" s="830"/>
      <c r="F7" s="830"/>
    </row>
    <row r="8" spans="1:6" s="97" customFormat="1" ht="15.75">
      <c r="A8" s="92"/>
      <c r="B8" s="93"/>
      <c r="C8" s="94"/>
      <c r="D8" s="95"/>
      <c r="E8" s="94"/>
      <c r="F8" s="96"/>
    </row>
    <row r="9" spans="1:6" ht="18" customHeight="1">
      <c r="A9" s="823"/>
      <c r="B9" s="823"/>
      <c r="C9" s="823"/>
      <c r="D9" s="823"/>
      <c r="E9" s="823"/>
      <c r="F9" s="823"/>
    </row>
    <row r="10" spans="1:6">
      <c r="A10" s="98"/>
      <c r="B10" s="99"/>
      <c r="C10" s="99"/>
      <c r="D10" s="100"/>
      <c r="E10" s="99"/>
      <c r="F10" s="99"/>
    </row>
    <row r="11" spans="1:6">
      <c r="A11" s="98"/>
      <c r="B11" s="101"/>
      <c r="C11" s="101"/>
      <c r="D11" s="100"/>
      <c r="E11" s="101"/>
      <c r="F11" s="101"/>
    </row>
    <row r="12" spans="1:6" ht="15.75">
      <c r="A12" s="824" t="s">
        <v>231</v>
      </c>
      <c r="B12" s="824"/>
      <c r="C12" s="824"/>
      <c r="D12" s="824"/>
      <c r="E12" s="824"/>
      <c r="F12" s="824"/>
    </row>
    <row r="13" spans="1:6" ht="15.75">
      <c r="A13" s="102"/>
      <c r="B13" s="102"/>
      <c r="C13" s="102"/>
      <c r="D13" s="102"/>
      <c r="E13" s="102"/>
      <c r="F13" s="102"/>
    </row>
    <row r="14" spans="1:6">
      <c r="A14" s="103"/>
      <c r="B14" s="101"/>
      <c r="C14" s="101"/>
      <c r="D14" s="100"/>
      <c r="E14" s="101"/>
      <c r="F14" s="101"/>
    </row>
    <row r="15" spans="1:6" ht="38.25" customHeight="1">
      <c r="A15" s="825" t="s">
        <v>232</v>
      </c>
      <c r="B15" s="825"/>
      <c r="C15" s="825"/>
      <c r="D15" s="825"/>
      <c r="E15" s="825"/>
      <c r="F15" s="825"/>
    </row>
    <row r="16" spans="1:6">
      <c r="A16" s="103"/>
      <c r="B16" s="101"/>
      <c r="C16" s="101"/>
      <c r="D16" s="100"/>
      <c r="E16" s="101"/>
      <c r="F16" s="101"/>
    </row>
    <row r="17" spans="1:9">
      <c r="A17" s="103"/>
      <c r="B17" s="101"/>
      <c r="C17" s="101"/>
      <c r="D17" s="100"/>
      <c r="E17" s="101"/>
      <c r="F17" s="101"/>
    </row>
    <row r="18" spans="1:9">
      <c r="A18" s="103"/>
      <c r="B18" s="101"/>
      <c r="C18" s="101"/>
      <c r="D18" s="100"/>
      <c r="E18" s="101"/>
      <c r="F18" s="101"/>
    </row>
    <row r="19" spans="1:9">
      <c r="A19" s="104" t="s">
        <v>109</v>
      </c>
      <c r="B19" s="105" t="s">
        <v>110</v>
      </c>
      <c r="C19" s="105" t="s">
        <v>80</v>
      </c>
      <c r="D19" s="105" t="s">
        <v>81</v>
      </c>
      <c r="E19" s="105" t="s">
        <v>82</v>
      </c>
      <c r="F19" s="105" t="s">
        <v>83</v>
      </c>
    </row>
    <row r="20" spans="1:9" s="322" customFormat="1" ht="12.75">
      <c r="A20" s="317">
        <v>1</v>
      </c>
      <c r="B20" s="318" t="s">
        <v>233</v>
      </c>
      <c r="C20" s="319" t="s">
        <v>85</v>
      </c>
      <c r="D20" s="319">
        <v>3</v>
      </c>
      <c r="E20" s="320" t="str">
        <f>+'[54]APU SENA POZO N1'!F43</f>
        <v xml:space="preserve"> VALOR TOTAL</v>
      </c>
      <c r="F20" s="321" t="e">
        <f>+D20*E20</f>
        <v>#VALUE!</v>
      </c>
      <c r="H20" s="323"/>
      <c r="I20" s="323"/>
    </row>
    <row r="21" spans="1:9" s="322" customFormat="1" ht="29.25" customHeight="1">
      <c r="A21" s="317">
        <v>2</v>
      </c>
      <c r="B21" s="318" t="s">
        <v>84</v>
      </c>
      <c r="C21" s="319" t="s">
        <v>85</v>
      </c>
      <c r="D21" s="319">
        <v>3</v>
      </c>
      <c r="E21" s="320">
        <f>+'[54]APU SENA POZO N1'!F87</f>
        <v>0</v>
      </c>
      <c r="F21" s="321">
        <f>+D21*E21</f>
        <v>0</v>
      </c>
      <c r="I21" s="323"/>
    </row>
    <row r="22" spans="1:9" s="322" customFormat="1" ht="12.75">
      <c r="A22" s="317">
        <v>3</v>
      </c>
      <c r="B22" s="318" t="s">
        <v>86</v>
      </c>
      <c r="C22" s="319" t="s">
        <v>85</v>
      </c>
      <c r="D22" s="319">
        <v>3</v>
      </c>
      <c r="E22" s="320" t="str">
        <f>+'[54]APU SENA POZO N1'!F135</f>
        <v>Valor Ítem:</v>
      </c>
      <c r="F22" s="321" t="e">
        <f>+D22*E22</f>
        <v>#VALUE!</v>
      </c>
      <c r="I22" s="323"/>
    </row>
    <row r="23" spans="1:9" s="322" customFormat="1" ht="43.5" customHeight="1">
      <c r="A23" s="317">
        <v>4</v>
      </c>
      <c r="B23" s="318" t="s">
        <v>87</v>
      </c>
      <c r="C23" s="319" t="s">
        <v>85</v>
      </c>
      <c r="D23" s="319">
        <v>1</v>
      </c>
      <c r="E23" s="324" t="str">
        <f>+'[54]APU SENA POZO N1'!F179</f>
        <v>Valor Ítem:</v>
      </c>
      <c r="F23" s="321" t="e">
        <f>+D23*E23</f>
        <v>#VALUE!</v>
      </c>
      <c r="I23" s="323"/>
    </row>
    <row r="24" spans="1:9" s="322" customFormat="1" ht="45" customHeight="1">
      <c r="A24" s="317">
        <v>5</v>
      </c>
      <c r="B24" s="325" t="s">
        <v>88</v>
      </c>
      <c r="C24" s="319" t="s">
        <v>85</v>
      </c>
      <c r="D24" s="319">
        <v>2</v>
      </c>
      <c r="E24" s="320">
        <f>+'[54]APU SENA POZO N1'!F227</f>
        <v>0</v>
      </c>
      <c r="F24" s="321">
        <f t="shared" ref="F24:F56" si="0">+D24*E24</f>
        <v>0</v>
      </c>
      <c r="I24" s="323"/>
    </row>
    <row r="25" spans="1:9" s="322" customFormat="1" ht="45" customHeight="1">
      <c r="A25" s="317">
        <v>6</v>
      </c>
      <c r="B25" s="325" t="s">
        <v>89</v>
      </c>
      <c r="C25" s="319" t="s">
        <v>85</v>
      </c>
      <c r="D25" s="319">
        <v>2</v>
      </c>
      <c r="E25" s="320">
        <f>+'[54]APU SENA POZO N1'!F275</f>
        <v>0</v>
      </c>
      <c r="F25" s="321">
        <f t="shared" si="0"/>
        <v>0</v>
      </c>
    </row>
    <row r="26" spans="1:9" s="322" customFormat="1" ht="25.5">
      <c r="A26" s="317">
        <v>7</v>
      </c>
      <c r="B26" s="318" t="s">
        <v>234</v>
      </c>
      <c r="C26" s="319" t="s">
        <v>11</v>
      </c>
      <c r="D26" s="319">
        <v>70</v>
      </c>
      <c r="E26" s="326">
        <f>+'[54]APU SENA POZO N1'!F321</f>
        <v>0</v>
      </c>
      <c r="F26" s="321">
        <f t="shared" si="0"/>
        <v>0</v>
      </c>
    </row>
    <row r="27" spans="1:9" s="322" customFormat="1" ht="33.75" customHeight="1">
      <c r="A27" s="317">
        <v>8</v>
      </c>
      <c r="B27" s="327" t="s">
        <v>235</v>
      </c>
      <c r="C27" s="319" t="s">
        <v>85</v>
      </c>
      <c r="D27" s="319">
        <v>3</v>
      </c>
      <c r="E27" s="328">
        <f>+'[54]APU SENA POZO N1'!F366</f>
        <v>0</v>
      </c>
      <c r="F27" s="321">
        <f t="shared" si="0"/>
        <v>0</v>
      </c>
    </row>
    <row r="28" spans="1:9" s="322" customFormat="1" ht="29.25" customHeight="1">
      <c r="A28" s="317">
        <v>9</v>
      </c>
      <c r="B28" s="327" t="s">
        <v>91</v>
      </c>
      <c r="C28" s="319" t="s">
        <v>85</v>
      </c>
      <c r="D28" s="319">
        <v>3</v>
      </c>
      <c r="E28" s="328">
        <f>+'[54]APU SENA POZO N1'!F411</f>
        <v>0</v>
      </c>
      <c r="F28" s="321">
        <f t="shared" si="0"/>
        <v>0</v>
      </c>
    </row>
    <row r="29" spans="1:9" s="322" customFormat="1" ht="26.25" customHeight="1">
      <c r="A29" s="317">
        <v>10</v>
      </c>
      <c r="B29" s="329" t="s">
        <v>92</v>
      </c>
      <c r="C29" s="319" t="s">
        <v>85</v>
      </c>
      <c r="D29" s="319">
        <v>3</v>
      </c>
      <c r="E29" s="328">
        <f>+'[54]APU SENA POZO N1'!F454</f>
        <v>0</v>
      </c>
      <c r="F29" s="321">
        <f t="shared" si="0"/>
        <v>0</v>
      </c>
    </row>
    <row r="30" spans="1:9" s="322" customFormat="1" ht="25.5">
      <c r="A30" s="317">
        <v>11</v>
      </c>
      <c r="B30" s="329" t="s">
        <v>93</v>
      </c>
      <c r="C30" s="319" t="s">
        <v>85</v>
      </c>
      <c r="D30" s="319">
        <v>3</v>
      </c>
      <c r="E30" s="328">
        <f>+'[54]APU SENA POZO N1'!F497</f>
        <v>0</v>
      </c>
      <c r="F30" s="321">
        <f t="shared" si="0"/>
        <v>0</v>
      </c>
    </row>
    <row r="31" spans="1:9" s="322" customFormat="1" ht="12.75">
      <c r="A31" s="317">
        <v>12</v>
      </c>
      <c r="B31" s="329" t="s">
        <v>236</v>
      </c>
      <c r="C31" s="319" t="s">
        <v>85</v>
      </c>
      <c r="D31" s="319">
        <v>1</v>
      </c>
      <c r="E31" s="328">
        <f>+'[54]APU SENA POZO N1'!F542</f>
        <v>0</v>
      </c>
      <c r="F31" s="321">
        <f t="shared" si="0"/>
        <v>0</v>
      </c>
    </row>
    <row r="32" spans="1:9" s="322" customFormat="1" ht="32.25" customHeight="1">
      <c r="A32" s="317">
        <v>13</v>
      </c>
      <c r="B32" s="329" t="s">
        <v>237</v>
      </c>
      <c r="C32" s="319" t="s">
        <v>85</v>
      </c>
      <c r="D32" s="319">
        <v>4</v>
      </c>
      <c r="E32" s="328" t="str">
        <f>+'[54]APU SENA POZO N1'!F586</f>
        <v>Rendimiento</v>
      </c>
      <c r="F32" s="321" t="e">
        <f t="shared" si="0"/>
        <v>#VALUE!</v>
      </c>
    </row>
    <row r="33" spans="1:6" s="322" customFormat="1" ht="28.5" customHeight="1">
      <c r="A33" s="317">
        <v>14</v>
      </c>
      <c r="B33" s="329" t="s">
        <v>238</v>
      </c>
      <c r="C33" s="319" t="s">
        <v>85</v>
      </c>
      <c r="D33" s="319">
        <v>1</v>
      </c>
      <c r="E33" s="324">
        <f>+'[54]APU SENA POZO N1'!F629</f>
        <v>1</v>
      </c>
      <c r="F33" s="321">
        <f t="shared" si="0"/>
        <v>1</v>
      </c>
    </row>
    <row r="34" spans="1:6" s="322" customFormat="1" ht="45.75" customHeight="1">
      <c r="A34" s="317">
        <v>15</v>
      </c>
      <c r="B34" s="325" t="s">
        <v>94</v>
      </c>
      <c r="C34" s="319" t="s">
        <v>85</v>
      </c>
      <c r="D34" s="319">
        <v>2</v>
      </c>
      <c r="E34" s="320">
        <f>+'[54]APU SENA POZO N1'!F688</f>
        <v>23426.65</v>
      </c>
      <c r="F34" s="321">
        <f t="shared" si="0"/>
        <v>46853.3</v>
      </c>
    </row>
    <row r="35" spans="1:6" s="322" customFormat="1" ht="68.25" customHeight="1">
      <c r="A35" s="317">
        <v>16</v>
      </c>
      <c r="B35" s="329" t="s">
        <v>95</v>
      </c>
      <c r="C35" s="319" t="s">
        <v>85</v>
      </c>
      <c r="D35" s="319">
        <v>4</v>
      </c>
      <c r="E35" s="330">
        <f>+'[54]APU SENA POZO N1'!F731</f>
        <v>126000</v>
      </c>
      <c r="F35" s="331">
        <f t="shared" si="0"/>
        <v>504000</v>
      </c>
    </row>
    <row r="36" spans="1:6" s="322" customFormat="1" ht="12.75">
      <c r="A36" s="317">
        <v>17</v>
      </c>
      <c r="B36" s="329" t="s">
        <v>239</v>
      </c>
      <c r="C36" s="319" t="s">
        <v>85</v>
      </c>
      <c r="D36" s="319">
        <v>2</v>
      </c>
      <c r="E36" s="328">
        <f>+'[54]APU SENA POZO N1'!F774</f>
        <v>56660.500000000007</v>
      </c>
      <c r="F36" s="321">
        <f t="shared" si="0"/>
        <v>113321.00000000001</v>
      </c>
    </row>
    <row r="37" spans="1:6" s="322" customFormat="1" ht="12.75">
      <c r="A37" s="317">
        <v>18</v>
      </c>
      <c r="B37" s="329" t="s">
        <v>96</v>
      </c>
      <c r="C37" s="319" t="s">
        <v>11</v>
      </c>
      <c r="D37" s="319">
        <v>120</v>
      </c>
      <c r="E37" s="328">
        <f>+'[54]APU SENA POZO N1'!F817</f>
        <v>251115.15000000002</v>
      </c>
      <c r="F37" s="321">
        <f t="shared" si="0"/>
        <v>30133818.000000004</v>
      </c>
    </row>
    <row r="38" spans="1:6" s="322" customFormat="1" ht="25.5">
      <c r="A38" s="317">
        <v>19</v>
      </c>
      <c r="B38" s="329" t="s">
        <v>240</v>
      </c>
      <c r="C38" s="319" t="s">
        <v>85</v>
      </c>
      <c r="D38" s="319">
        <v>1</v>
      </c>
      <c r="E38" s="332">
        <f>+'[54]APU SENA POZO N1'!F860</f>
        <v>251115.15000000002</v>
      </c>
      <c r="F38" s="321">
        <f t="shared" si="0"/>
        <v>251115.15000000002</v>
      </c>
    </row>
    <row r="39" spans="1:6" s="322" customFormat="1" ht="30" customHeight="1">
      <c r="A39" s="317">
        <v>20</v>
      </c>
      <c r="B39" s="333" t="s">
        <v>430</v>
      </c>
      <c r="C39" s="319" t="s">
        <v>85</v>
      </c>
      <c r="D39" s="319">
        <v>3</v>
      </c>
      <c r="E39" s="332">
        <f>'[54]APU SENA POZO N1'!F903</f>
        <v>0</v>
      </c>
      <c r="F39" s="321">
        <f t="shared" si="0"/>
        <v>0</v>
      </c>
    </row>
    <row r="40" spans="1:6" s="322" customFormat="1" ht="54" customHeight="1">
      <c r="A40" s="317">
        <v>21</v>
      </c>
      <c r="B40" s="334" t="s">
        <v>431</v>
      </c>
      <c r="C40" s="319" t="s">
        <v>85</v>
      </c>
      <c r="D40" s="319">
        <v>1</v>
      </c>
      <c r="E40" s="332">
        <f>'[54]APU SENA POZO N1'!F943</f>
        <v>0</v>
      </c>
      <c r="F40" s="321">
        <f t="shared" si="0"/>
        <v>0</v>
      </c>
    </row>
    <row r="41" spans="1:6" s="322" customFormat="1" ht="43.5" customHeight="1">
      <c r="A41" s="317">
        <v>22</v>
      </c>
      <c r="B41" s="333" t="s">
        <v>432</v>
      </c>
      <c r="C41" s="319" t="s">
        <v>85</v>
      </c>
      <c r="D41" s="319">
        <v>1</v>
      </c>
      <c r="E41" s="332">
        <f>'[54]APU SENA POZO N1'!F983</f>
        <v>0</v>
      </c>
      <c r="F41" s="321">
        <f t="shared" si="0"/>
        <v>0</v>
      </c>
    </row>
    <row r="42" spans="1:6" s="322" customFormat="1" ht="30.75" customHeight="1">
      <c r="A42" s="317">
        <v>23</v>
      </c>
      <c r="B42" s="335" t="s">
        <v>433</v>
      </c>
      <c r="C42" s="319" t="s">
        <v>85</v>
      </c>
      <c r="D42" s="319">
        <v>1</v>
      </c>
      <c r="E42" s="324">
        <f>+'[54]APU SENA POZO N1'!F1025</f>
        <v>0</v>
      </c>
      <c r="F42" s="321">
        <f t="shared" si="0"/>
        <v>0</v>
      </c>
    </row>
    <row r="43" spans="1:6" s="322" customFormat="1" ht="34.5" customHeight="1">
      <c r="A43" s="317">
        <v>24</v>
      </c>
      <c r="B43" s="318" t="s">
        <v>241</v>
      </c>
      <c r="C43" s="319" t="s">
        <v>85</v>
      </c>
      <c r="D43" s="319">
        <v>1</v>
      </c>
      <c r="E43" s="324">
        <f>+'[54]APU SENA POZO N1'!F1070</f>
        <v>223458696.50000003</v>
      </c>
      <c r="F43" s="321">
        <f t="shared" si="0"/>
        <v>223458696.50000003</v>
      </c>
    </row>
    <row r="44" spans="1:6" s="322" customFormat="1" ht="31.5" customHeight="1">
      <c r="A44" s="317">
        <v>25</v>
      </c>
      <c r="B44" s="329" t="s">
        <v>242</v>
      </c>
      <c r="C44" s="319" t="s">
        <v>85</v>
      </c>
      <c r="D44" s="319">
        <v>1</v>
      </c>
      <c r="E44" s="330">
        <f>+'[54]APU SENA POZO N1'!F1114</f>
        <v>0</v>
      </c>
      <c r="F44" s="331">
        <f t="shared" si="0"/>
        <v>0</v>
      </c>
    </row>
    <row r="45" spans="1:6" s="322" customFormat="1" ht="28.5" customHeight="1">
      <c r="A45" s="317">
        <v>26</v>
      </c>
      <c r="B45" s="329" t="s">
        <v>434</v>
      </c>
      <c r="C45" s="319" t="s">
        <v>85</v>
      </c>
      <c r="D45" s="319">
        <v>1</v>
      </c>
      <c r="E45" s="330" t="str">
        <f>+'[54]APU SENA POZO N1'!F1157</f>
        <v>SUB.-TOTAL</v>
      </c>
      <c r="F45" s="331" t="e">
        <f t="shared" si="0"/>
        <v>#VALUE!</v>
      </c>
    </row>
    <row r="46" spans="1:6" s="322" customFormat="1" ht="25.5">
      <c r="A46" s="317">
        <v>27</v>
      </c>
      <c r="B46" s="318" t="s">
        <v>435</v>
      </c>
      <c r="C46" s="319" t="s">
        <v>11</v>
      </c>
      <c r="D46" s="319">
        <v>32</v>
      </c>
      <c r="E46" s="320">
        <f>+'[54]APU SENA POZO N1'!F1199</f>
        <v>0</v>
      </c>
      <c r="F46" s="321">
        <f>+D46*E46</f>
        <v>0</v>
      </c>
    </row>
    <row r="47" spans="1:6" s="322" customFormat="1" ht="25.5">
      <c r="A47" s="317">
        <v>28</v>
      </c>
      <c r="B47" s="318" t="s">
        <v>243</v>
      </c>
      <c r="C47" s="319" t="s">
        <v>11</v>
      </c>
      <c r="D47" s="319">
        <v>287</v>
      </c>
      <c r="E47" s="320">
        <f>+'[54]APU SENA POZO N1'!F1243</f>
        <v>25415</v>
      </c>
      <c r="F47" s="321">
        <f t="shared" si="0"/>
        <v>7294105</v>
      </c>
    </row>
    <row r="48" spans="1:6" s="322" customFormat="1" ht="25.5">
      <c r="A48" s="317">
        <v>29</v>
      </c>
      <c r="B48" s="318" t="s">
        <v>244</v>
      </c>
      <c r="C48" s="319" t="s">
        <v>11</v>
      </c>
      <c r="D48" s="319">
        <v>50</v>
      </c>
      <c r="E48" s="320" t="str">
        <f>+'[54]APU SENA POZO N1'!F1289</f>
        <v>SUB.-TOTAL</v>
      </c>
      <c r="F48" s="321" t="e">
        <f t="shared" si="0"/>
        <v>#VALUE!</v>
      </c>
    </row>
    <row r="49" spans="1:6" s="322" customFormat="1" ht="25.5">
      <c r="A49" s="317">
        <v>30</v>
      </c>
      <c r="B49" s="318" t="s">
        <v>436</v>
      </c>
      <c r="C49" s="319" t="s">
        <v>11</v>
      </c>
      <c r="D49" s="319">
        <v>40</v>
      </c>
      <c r="E49" s="320" t="str">
        <f>+'[54]APU SENA POZO N1'!F1333</f>
        <v>SUB.-TOTAL</v>
      </c>
      <c r="F49" s="321" t="e">
        <f t="shared" si="0"/>
        <v>#VALUE!</v>
      </c>
    </row>
    <row r="50" spans="1:6" s="322" customFormat="1" ht="25.5">
      <c r="A50" s="317">
        <v>31</v>
      </c>
      <c r="B50" s="318" t="s">
        <v>246</v>
      </c>
      <c r="C50" s="319" t="s">
        <v>11</v>
      </c>
      <c r="D50" s="319">
        <v>27</v>
      </c>
      <c r="E50" s="320">
        <f>+'[54]APU SENA POZO N1'!F1377</f>
        <v>0</v>
      </c>
      <c r="F50" s="321">
        <f t="shared" si="0"/>
        <v>0</v>
      </c>
    </row>
    <row r="51" spans="1:6" s="322" customFormat="1" ht="25.5">
      <c r="A51" s="317">
        <v>32</v>
      </c>
      <c r="B51" s="318" t="s">
        <v>247</v>
      </c>
      <c r="C51" s="319" t="s">
        <v>11</v>
      </c>
      <c r="D51" s="319">
        <v>10</v>
      </c>
      <c r="E51" s="320">
        <f>+'[54]APU SENA POZO N1'!F1419</f>
        <v>0</v>
      </c>
      <c r="F51" s="321">
        <f t="shared" si="0"/>
        <v>0</v>
      </c>
    </row>
    <row r="52" spans="1:6" s="322" customFormat="1" ht="25.5">
      <c r="A52" s="317">
        <v>33</v>
      </c>
      <c r="B52" s="318" t="s">
        <v>248</v>
      </c>
      <c r="C52" s="319" t="s">
        <v>11</v>
      </c>
      <c r="D52" s="319">
        <v>27</v>
      </c>
      <c r="E52" s="320" t="str">
        <f>+'[54]APU SENA POZO N1'!F1461</f>
        <v>SUB.-TOTAL</v>
      </c>
      <c r="F52" s="321" t="e">
        <f t="shared" si="0"/>
        <v>#VALUE!</v>
      </c>
    </row>
    <row r="53" spans="1:6" s="322" customFormat="1" ht="25.5">
      <c r="A53" s="317">
        <v>34</v>
      </c>
      <c r="B53" s="318" t="s">
        <v>249</v>
      </c>
      <c r="C53" s="319" t="s">
        <v>11</v>
      </c>
      <c r="D53" s="319">
        <v>37</v>
      </c>
      <c r="E53" s="320">
        <f>+'[54]APU SENA POZO N1'!F1505</f>
        <v>0</v>
      </c>
      <c r="F53" s="321">
        <f t="shared" si="0"/>
        <v>0</v>
      </c>
    </row>
    <row r="54" spans="1:6" s="322" customFormat="1" ht="25.5">
      <c r="A54" s="317">
        <v>35</v>
      </c>
      <c r="B54" s="318" t="s">
        <v>250</v>
      </c>
      <c r="C54" s="319" t="s">
        <v>11</v>
      </c>
      <c r="D54" s="319">
        <v>77</v>
      </c>
      <c r="E54" s="320">
        <f>+'[54]APU SENA POZO N1'!F1547</f>
        <v>0</v>
      </c>
      <c r="F54" s="321">
        <f t="shared" si="0"/>
        <v>0</v>
      </c>
    </row>
    <row r="55" spans="1:6" s="322" customFormat="1" ht="25.5">
      <c r="A55" s="317">
        <v>36</v>
      </c>
      <c r="B55" s="318" t="s">
        <v>251</v>
      </c>
      <c r="C55" s="319" t="s">
        <v>11</v>
      </c>
      <c r="D55" s="319">
        <v>107</v>
      </c>
      <c r="E55" s="320">
        <f>+'[54]APU SENA POZO N1'!F1632</f>
        <v>0</v>
      </c>
      <c r="F55" s="321">
        <f t="shared" si="0"/>
        <v>0</v>
      </c>
    </row>
    <row r="56" spans="1:6" s="322" customFormat="1" ht="25.5">
      <c r="A56" s="317">
        <v>37</v>
      </c>
      <c r="B56" s="318" t="s">
        <v>252</v>
      </c>
      <c r="C56" s="319" t="s">
        <v>11</v>
      </c>
      <c r="D56" s="319">
        <v>135</v>
      </c>
      <c r="E56" s="320">
        <f>+'[54]APU SENA POZO N1'!F1676</f>
        <v>9.3645484949832767</v>
      </c>
      <c r="F56" s="321">
        <f t="shared" si="0"/>
        <v>1264.2140468227424</v>
      </c>
    </row>
    <row r="57" spans="1:6" s="322" customFormat="1" ht="25.5">
      <c r="A57" s="317">
        <v>38</v>
      </c>
      <c r="B57" s="318" t="s">
        <v>97</v>
      </c>
      <c r="C57" s="319" t="s">
        <v>11</v>
      </c>
      <c r="D57" s="319">
        <v>15</v>
      </c>
      <c r="E57" s="320">
        <f>+'[54]APU SENA POZO N1'!F1718</f>
        <v>40.133779264214041</v>
      </c>
      <c r="F57" s="321">
        <f>+D57*E57</f>
        <v>602.00668896321065</v>
      </c>
    </row>
    <row r="58" spans="1:6" s="322" customFormat="1" ht="25.5">
      <c r="A58" s="317">
        <v>39</v>
      </c>
      <c r="B58" s="318" t="s">
        <v>98</v>
      </c>
      <c r="C58" s="319" t="s">
        <v>11</v>
      </c>
      <c r="D58" s="319">
        <v>141</v>
      </c>
      <c r="E58" s="320">
        <f>+'[54]APU SENA POZO N1'!F1760</f>
        <v>66.889632107023402</v>
      </c>
      <c r="F58" s="321">
        <f>+D58*E58</f>
        <v>9431.4381270902995</v>
      </c>
    </row>
    <row r="59" spans="1:6" s="322" customFormat="1" ht="25.5">
      <c r="A59" s="317">
        <v>40</v>
      </c>
      <c r="B59" s="318" t="s">
        <v>99</v>
      </c>
      <c r="C59" s="319" t="s">
        <v>11</v>
      </c>
      <c r="D59" s="319">
        <v>70</v>
      </c>
      <c r="E59" s="320">
        <f>+'[54]APU SENA POZO N1'!F1803</f>
        <v>0.20066889632107021</v>
      </c>
      <c r="F59" s="321">
        <f t="shared" ref="F59:F74" si="1">+D59*E59</f>
        <v>14.046822742474914</v>
      </c>
    </row>
    <row r="60" spans="1:6" s="322" customFormat="1" ht="95.25" customHeight="1">
      <c r="A60" s="317">
        <v>41</v>
      </c>
      <c r="B60" s="336" t="s">
        <v>253</v>
      </c>
      <c r="C60" s="319" t="s">
        <v>85</v>
      </c>
      <c r="D60" s="319">
        <v>1</v>
      </c>
      <c r="E60" s="324" t="str">
        <f>+'[54]APU SENA POZO N1'!F1846</f>
        <v>Rendimiento</v>
      </c>
      <c r="F60" s="321" t="e">
        <f t="shared" si="1"/>
        <v>#VALUE!</v>
      </c>
    </row>
    <row r="61" spans="1:6" s="322" customFormat="1" ht="96.75" customHeight="1">
      <c r="A61" s="317">
        <v>42</v>
      </c>
      <c r="B61" s="336" t="s">
        <v>254</v>
      </c>
      <c r="C61" s="319" t="s">
        <v>85</v>
      </c>
      <c r="D61" s="319">
        <v>1</v>
      </c>
      <c r="E61" s="324">
        <f>+'[54]APU SENA POZO N1'!F1890</f>
        <v>0.33444816053511706</v>
      </c>
      <c r="F61" s="321">
        <f t="shared" si="1"/>
        <v>0.33444816053511706</v>
      </c>
    </row>
    <row r="62" spans="1:6" s="322" customFormat="1" ht="96.75" customHeight="1">
      <c r="A62" s="317">
        <v>43</v>
      </c>
      <c r="B62" s="336" t="s">
        <v>255</v>
      </c>
      <c r="C62" s="319" t="s">
        <v>85</v>
      </c>
      <c r="D62" s="319">
        <v>2</v>
      </c>
      <c r="E62" s="324">
        <f>+'[54]APU SENA POZO N1'!F1932</f>
        <v>1.3377926421404682</v>
      </c>
      <c r="F62" s="321">
        <f t="shared" si="1"/>
        <v>2.6755852842809364</v>
      </c>
    </row>
    <row r="63" spans="1:6" s="322" customFormat="1" ht="12.75">
      <c r="A63" s="317">
        <v>44</v>
      </c>
      <c r="B63" s="318" t="s">
        <v>100</v>
      </c>
      <c r="C63" s="319" t="s">
        <v>85</v>
      </c>
      <c r="D63" s="319">
        <v>1</v>
      </c>
      <c r="E63" s="320">
        <f>+'[54]APU SENA POZO N1'!F1974</f>
        <v>16.722408026755851</v>
      </c>
      <c r="F63" s="321">
        <f t="shared" si="1"/>
        <v>16.722408026755851</v>
      </c>
    </row>
    <row r="64" spans="1:6" s="322" customFormat="1" ht="27" customHeight="1">
      <c r="A64" s="317">
        <v>45</v>
      </c>
      <c r="B64" s="318" t="s">
        <v>256</v>
      </c>
      <c r="C64" s="319" t="s">
        <v>85</v>
      </c>
      <c r="D64" s="319">
        <v>20</v>
      </c>
      <c r="E64" s="324" t="str">
        <f>+'[54]APU SENA POZO N1'!F2016</f>
        <v>Rendimiento</v>
      </c>
      <c r="F64" s="321" t="e">
        <f t="shared" si="1"/>
        <v>#VALUE!</v>
      </c>
    </row>
    <row r="65" spans="1:10" s="322" customFormat="1" ht="12.75">
      <c r="A65" s="317">
        <v>46</v>
      </c>
      <c r="B65" s="318" t="s">
        <v>101</v>
      </c>
      <c r="C65" s="319" t="s">
        <v>102</v>
      </c>
      <c r="D65" s="319">
        <v>1</v>
      </c>
      <c r="E65" s="324">
        <f>+'[54]APU SENA POZO N1'!F2061</f>
        <v>0</v>
      </c>
      <c r="F65" s="321">
        <f t="shared" si="1"/>
        <v>0</v>
      </c>
    </row>
    <row r="66" spans="1:10" s="322" customFormat="1" ht="25.5">
      <c r="A66" s="317">
        <v>47</v>
      </c>
      <c r="B66" s="318" t="s">
        <v>103</v>
      </c>
      <c r="C66" s="319" t="s">
        <v>102</v>
      </c>
      <c r="D66" s="319">
        <v>1</v>
      </c>
      <c r="E66" s="324" t="str">
        <f>+'[54]APU SENA POZO N1'!F2107</f>
        <v>VR.UNIT</v>
      </c>
      <c r="F66" s="321" t="e">
        <f t="shared" si="1"/>
        <v>#VALUE!</v>
      </c>
    </row>
    <row r="67" spans="1:10" s="322" customFormat="1" ht="25.5">
      <c r="A67" s="317">
        <v>48</v>
      </c>
      <c r="B67" s="329" t="s">
        <v>105</v>
      </c>
      <c r="C67" s="319" t="s">
        <v>85</v>
      </c>
      <c r="D67" s="319">
        <v>14</v>
      </c>
      <c r="E67" s="330">
        <f>+'[54]APU SENA POZO N1'!F2157</f>
        <v>0</v>
      </c>
      <c r="F67" s="331">
        <f t="shared" si="1"/>
        <v>0</v>
      </c>
    </row>
    <row r="68" spans="1:10" s="322" customFormat="1" ht="44.25" customHeight="1">
      <c r="A68" s="317">
        <v>49</v>
      </c>
      <c r="B68" s="329" t="s">
        <v>106</v>
      </c>
      <c r="C68" s="319" t="s">
        <v>85</v>
      </c>
      <c r="D68" s="319">
        <v>3</v>
      </c>
      <c r="E68" s="330">
        <f>+'[54]APU SENA POZO N1'!F2209</f>
        <v>2.6755852842809364</v>
      </c>
      <c r="F68" s="331">
        <f t="shared" si="1"/>
        <v>8.0267558528428093</v>
      </c>
    </row>
    <row r="69" spans="1:10" s="322" customFormat="1" ht="14.1" customHeight="1">
      <c r="A69" s="317">
        <v>50</v>
      </c>
      <c r="B69" s="329" t="s">
        <v>257</v>
      </c>
      <c r="C69" s="319" t="s">
        <v>85</v>
      </c>
      <c r="D69" s="319">
        <v>43</v>
      </c>
      <c r="E69" s="337">
        <f>+'[54]APU SENA POZO N1'!F2256</f>
        <v>2.0066889632107023</v>
      </c>
      <c r="F69" s="331">
        <f t="shared" si="1"/>
        <v>86.287625418060202</v>
      </c>
    </row>
    <row r="70" spans="1:10" s="322" customFormat="1" ht="60" customHeight="1">
      <c r="A70" s="317">
        <v>51</v>
      </c>
      <c r="B70" s="325" t="s">
        <v>258</v>
      </c>
      <c r="C70" s="319" t="s">
        <v>85</v>
      </c>
      <c r="D70" s="319">
        <v>9</v>
      </c>
      <c r="E70" s="320">
        <f>+'[54]APU SENA POZO N1'!F2305</f>
        <v>2.0066889632107023</v>
      </c>
      <c r="F70" s="321">
        <f t="shared" si="1"/>
        <v>18.060200668896321</v>
      </c>
      <c r="G70" s="338"/>
    </row>
    <row r="71" spans="1:10" s="322" customFormat="1" ht="54.75" customHeight="1">
      <c r="A71" s="317">
        <v>52</v>
      </c>
      <c r="B71" s="325" t="s">
        <v>107</v>
      </c>
      <c r="C71" s="319" t="s">
        <v>85</v>
      </c>
      <c r="D71" s="319">
        <v>5</v>
      </c>
      <c r="E71" s="320">
        <f>+'[54]APU SENA POZO N1'!F2354</f>
        <v>0</v>
      </c>
      <c r="F71" s="331">
        <f t="shared" si="1"/>
        <v>0</v>
      </c>
      <c r="G71" s="338"/>
    </row>
    <row r="72" spans="1:10" s="322" customFormat="1" ht="44.25" customHeight="1">
      <c r="A72" s="317">
        <v>53</v>
      </c>
      <c r="B72" s="329" t="s">
        <v>108</v>
      </c>
      <c r="C72" s="339" t="s">
        <v>85</v>
      </c>
      <c r="D72" s="319">
        <v>2</v>
      </c>
      <c r="E72" s="324">
        <f>+'[54]APU SENA POZO N1'!F2403</f>
        <v>0</v>
      </c>
      <c r="F72" s="321">
        <f t="shared" si="1"/>
        <v>0</v>
      </c>
    </row>
    <row r="73" spans="1:10" s="322" customFormat="1" ht="31.5" customHeight="1">
      <c r="A73" s="317">
        <v>54</v>
      </c>
      <c r="B73" s="329" t="s">
        <v>259</v>
      </c>
      <c r="C73" s="319" t="s">
        <v>85</v>
      </c>
      <c r="D73" s="319">
        <v>13</v>
      </c>
      <c r="E73" s="330">
        <f>+'[54]APU SENA POZO N1'!F2446</f>
        <v>0</v>
      </c>
      <c r="F73" s="321">
        <f t="shared" si="1"/>
        <v>0</v>
      </c>
    </row>
    <row r="74" spans="1:10" s="322" customFormat="1" ht="25.5">
      <c r="A74" s="317">
        <v>55</v>
      </c>
      <c r="B74" s="333" t="s">
        <v>437</v>
      </c>
      <c r="C74" s="319" t="s">
        <v>85</v>
      </c>
      <c r="D74" s="319">
        <v>25</v>
      </c>
      <c r="E74" s="330">
        <f>+'[54]APU SENA POZO N1'!F2492</f>
        <v>0</v>
      </c>
      <c r="F74" s="321">
        <f t="shared" si="1"/>
        <v>0</v>
      </c>
    </row>
    <row r="75" spans="1:10" s="322" customFormat="1" ht="63.75">
      <c r="A75" s="317">
        <v>56</v>
      </c>
      <c r="B75" s="333" t="s">
        <v>438</v>
      </c>
      <c r="C75" s="319" t="s">
        <v>85</v>
      </c>
      <c r="D75" s="319">
        <v>1</v>
      </c>
      <c r="E75" s="330" t="str">
        <f>'[54]APU SENA POZO N1'!F2538</f>
        <v>SUB.-TOTAL</v>
      </c>
      <c r="F75" s="321" t="e">
        <f>+D75*E75</f>
        <v>#VALUE!</v>
      </c>
    </row>
    <row r="76" spans="1:10">
      <c r="A76" s="826" t="s">
        <v>17</v>
      </c>
      <c r="B76" s="827"/>
      <c r="C76" s="827"/>
      <c r="D76" s="827"/>
      <c r="E76" s="828"/>
      <c r="F76" s="107" t="e">
        <f>SUM(F20:F75)</f>
        <v>#VALUE!</v>
      </c>
      <c r="I76" s="273" t="e">
        <f>1.1*(1+0.15+0.05+0.05*1.16)*F76</f>
        <v>#VALUE!</v>
      </c>
      <c r="J76" s="273" t="e">
        <f>I76/17</f>
        <v>#VALUE!</v>
      </c>
    </row>
    <row r="77" spans="1:10" hidden="1">
      <c r="A77" s="108"/>
      <c r="B77" s="109" t="s">
        <v>260</v>
      </c>
      <c r="C77" s="108"/>
      <c r="D77" s="108"/>
      <c r="E77" s="110"/>
      <c r="F77" s="111" t="e">
        <f>0.05*F76</f>
        <v>#VALUE!</v>
      </c>
    </row>
    <row r="78" spans="1:10" hidden="1">
      <c r="A78" s="108"/>
      <c r="B78" s="109" t="s">
        <v>261</v>
      </c>
      <c r="C78" s="108"/>
      <c r="D78" s="108"/>
      <c r="E78" s="108"/>
      <c r="F78" s="111" t="e">
        <f>0.05*F76</f>
        <v>#VALUE!</v>
      </c>
    </row>
    <row r="79" spans="1:10" hidden="1">
      <c r="A79" s="108"/>
      <c r="B79" s="109" t="s">
        <v>262</v>
      </c>
      <c r="C79" s="108"/>
      <c r="D79" s="108"/>
      <c r="E79" s="108"/>
      <c r="F79" s="111" t="e">
        <f>0.05*F76</f>
        <v>#VALUE!</v>
      </c>
    </row>
    <row r="80" spans="1:10" hidden="1">
      <c r="A80" s="108"/>
      <c r="B80" s="109" t="s">
        <v>263</v>
      </c>
      <c r="C80" s="108"/>
      <c r="D80" s="108"/>
      <c r="E80" s="108"/>
      <c r="F80" s="111" t="e">
        <f>SUM(F76:F79)</f>
        <v>#VALUE!</v>
      </c>
    </row>
    <row r="81" spans="1:6">
      <c r="A81" s="829" t="s">
        <v>264</v>
      </c>
      <c r="B81" s="829"/>
      <c r="C81" s="829" t="s">
        <v>16</v>
      </c>
      <c r="D81" s="829"/>
      <c r="E81" s="829"/>
      <c r="F81" s="829"/>
    </row>
    <row r="82" spans="1:6">
      <c r="A82" s="819" t="s">
        <v>265</v>
      </c>
      <c r="B82" s="819"/>
      <c r="C82" s="820" t="s">
        <v>17</v>
      </c>
      <c r="D82" s="820"/>
      <c r="E82" s="820"/>
      <c r="F82" s="112" t="e">
        <f>+F76</f>
        <v>#VALUE!</v>
      </c>
    </row>
    <row r="83" spans="1:6">
      <c r="A83" s="819"/>
      <c r="B83" s="819"/>
      <c r="C83" s="820" t="s">
        <v>266</v>
      </c>
      <c r="D83" s="820"/>
      <c r="E83" s="113">
        <v>0.15</v>
      </c>
      <c r="F83" s="114" t="e">
        <f>F82*E83</f>
        <v>#VALUE!</v>
      </c>
    </row>
    <row r="84" spans="1:6">
      <c r="A84" s="819"/>
      <c r="B84" s="819"/>
      <c r="C84" s="820" t="s">
        <v>267</v>
      </c>
      <c r="D84" s="820"/>
      <c r="E84" s="113">
        <v>0.05</v>
      </c>
      <c r="F84" s="114" t="e">
        <f>+F82*E84</f>
        <v>#VALUE!</v>
      </c>
    </row>
    <row r="85" spans="1:6">
      <c r="A85" s="819" t="s">
        <v>268</v>
      </c>
      <c r="B85" s="819"/>
      <c r="C85" s="820" t="s">
        <v>20</v>
      </c>
      <c r="D85" s="820"/>
      <c r="E85" s="113">
        <f>+E84</f>
        <v>0.05</v>
      </c>
      <c r="F85" s="114" t="e">
        <f>+F84</f>
        <v>#VALUE!</v>
      </c>
    </row>
    <row r="86" spans="1:6">
      <c r="A86" s="819"/>
      <c r="B86" s="819"/>
      <c r="C86" s="820" t="s">
        <v>78</v>
      </c>
      <c r="D86" s="820"/>
      <c r="E86" s="113">
        <v>0.16</v>
      </c>
      <c r="F86" s="114" t="e">
        <f>+F85*E86</f>
        <v>#VALUE!</v>
      </c>
    </row>
    <row r="87" spans="1:6">
      <c r="A87" s="819"/>
      <c r="B87" s="819"/>
      <c r="C87" s="820" t="s">
        <v>22</v>
      </c>
      <c r="D87" s="820"/>
      <c r="E87" s="820"/>
      <c r="F87" s="115" t="e">
        <f>+SUM(F82:F86)</f>
        <v>#VALUE!</v>
      </c>
    </row>
    <row r="88" spans="1:6">
      <c r="A88" s="819" t="s">
        <v>21</v>
      </c>
      <c r="B88" s="819"/>
      <c r="C88" s="820" t="s">
        <v>123</v>
      </c>
      <c r="D88" s="820"/>
      <c r="E88" s="316">
        <v>0.08</v>
      </c>
      <c r="F88" s="111" t="e">
        <f>+F87*E88</f>
        <v>#VALUE!</v>
      </c>
    </row>
    <row r="89" spans="1:6">
      <c r="A89" s="819"/>
      <c r="B89" s="819"/>
      <c r="C89" s="821" t="s">
        <v>269</v>
      </c>
      <c r="D89" s="822"/>
      <c r="E89" s="113">
        <v>0.02</v>
      </c>
      <c r="F89" s="111" t="e">
        <f>+F87*E89</f>
        <v>#VALUE!</v>
      </c>
    </row>
    <row r="90" spans="1:6">
      <c r="A90" s="819"/>
      <c r="B90" s="819"/>
      <c r="C90" s="820" t="s">
        <v>270</v>
      </c>
      <c r="D90" s="820"/>
      <c r="E90" s="820"/>
      <c r="F90" s="116" t="e">
        <f>+F88+F87+F89</f>
        <v>#VALUE!</v>
      </c>
    </row>
    <row r="91" spans="1:6">
      <c r="A91" s="98"/>
      <c r="B91" s="117"/>
      <c r="C91" s="101"/>
      <c r="D91" s="100"/>
      <c r="E91" s="118"/>
      <c r="F91" s="119"/>
    </row>
    <row r="92" spans="1:6" hidden="1">
      <c r="A92" s="98"/>
      <c r="B92" s="117"/>
      <c r="C92" s="101"/>
      <c r="D92" s="100"/>
      <c r="E92" s="118"/>
      <c r="F92" s="119"/>
    </row>
    <row r="93" spans="1:6" hidden="1">
      <c r="A93" s="91" t="s">
        <v>271</v>
      </c>
      <c r="B93" s="117"/>
      <c r="C93" s="101"/>
      <c r="D93" s="100"/>
      <c r="E93" s="101"/>
      <c r="F93" s="120"/>
    </row>
    <row r="94" spans="1:6" hidden="1">
      <c r="A94" s="91"/>
      <c r="B94" s="101"/>
      <c r="C94" s="121"/>
      <c r="D94" s="122"/>
      <c r="E94" s="121"/>
      <c r="F94" s="121"/>
    </row>
    <row r="95" spans="1:6" hidden="1">
      <c r="A95" s="103" t="s">
        <v>272</v>
      </c>
      <c r="B95" s="101"/>
      <c r="C95" s="121"/>
      <c r="D95" s="122"/>
      <c r="E95" s="121"/>
      <c r="F95" s="121"/>
    </row>
    <row r="96" spans="1:6" hidden="1">
      <c r="A96" s="98" t="s">
        <v>273</v>
      </c>
      <c r="B96" s="101"/>
      <c r="C96" s="101"/>
      <c r="D96" s="100"/>
      <c r="E96" s="101"/>
      <c r="F96" s="101"/>
    </row>
    <row r="97" spans="1:6" s="97" customFormat="1" ht="15.75">
      <c r="A97" s="92"/>
      <c r="B97" s="93"/>
      <c r="C97" s="94"/>
      <c r="D97" s="95"/>
      <c r="E97" s="94"/>
      <c r="F97" s="96"/>
    </row>
    <row r="100" spans="1:6" s="124" customFormat="1" ht="13.5">
      <c r="A100" s="123"/>
    </row>
    <row r="101" spans="1:6">
      <c r="A101" s="88"/>
      <c r="D101" s="90"/>
    </row>
  </sheetData>
  <mergeCells count="27">
    <mergeCell ref="B7:F7"/>
    <mergeCell ref="B2:F2"/>
    <mergeCell ref="B3:F3"/>
    <mergeCell ref="B4:F4"/>
    <mergeCell ref="B5:F5"/>
    <mergeCell ref="B6:F6"/>
    <mergeCell ref="A9:F9"/>
    <mergeCell ref="A12:F12"/>
    <mergeCell ref="A15:F15"/>
    <mergeCell ref="A76:E76"/>
    <mergeCell ref="A81:B81"/>
    <mergeCell ref="C81:F81"/>
    <mergeCell ref="A85:A87"/>
    <mergeCell ref="B85:B87"/>
    <mergeCell ref="C85:D85"/>
    <mergeCell ref="C86:D86"/>
    <mergeCell ref="C87:E87"/>
    <mergeCell ref="A82:A84"/>
    <mergeCell ref="B82:B84"/>
    <mergeCell ref="C82:E82"/>
    <mergeCell ref="C83:D83"/>
    <mergeCell ref="C84:D84"/>
    <mergeCell ref="A88:A90"/>
    <mergeCell ref="B88:B90"/>
    <mergeCell ref="C88:D88"/>
    <mergeCell ref="C89:D89"/>
    <mergeCell ref="C90:E90"/>
  </mergeCells>
  <printOptions horizontalCentered="1"/>
  <pageMargins left="0.74803149606299213" right="0.74803149606299213" top="1.5354330708661419" bottom="0.98425196850393704" header="0.51181102362204722" footer="0.51181102362204722"/>
  <pageSetup scale="62" orientation="portrait" r:id="rId1"/>
  <colBreaks count="1" manualBreakCount="1">
    <brk id="6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>
    <tabColor rgb="FFFF0000"/>
  </sheetPr>
  <dimension ref="A1:J76"/>
  <sheetViews>
    <sheetView view="pageBreakPreview" topLeftCell="A49" zoomScale="90" zoomScaleSheetLayoutView="90" workbookViewId="0">
      <selection activeCell="I49" sqref="I1:J1048576"/>
    </sheetView>
  </sheetViews>
  <sheetFormatPr baseColWidth="10" defaultRowHeight="15"/>
  <cols>
    <col min="1" max="1" width="6.140625" style="90" customWidth="1"/>
    <col min="2" max="2" width="44.42578125" style="89" bestFit="1" customWidth="1"/>
    <col min="3" max="3" width="5.85546875" style="89" customWidth="1"/>
    <col min="4" max="4" width="7.28515625" style="89" customWidth="1"/>
    <col min="5" max="5" width="13.42578125" style="89" customWidth="1"/>
    <col min="6" max="6" width="18.85546875" style="89" bestFit="1" customWidth="1"/>
    <col min="7" max="7" width="12" style="89" customWidth="1"/>
    <col min="8" max="8" width="13" style="89" customWidth="1"/>
    <col min="9" max="9" width="17.5703125" style="89" hidden="1" customWidth="1"/>
    <col min="10" max="10" width="16.42578125" style="89" hidden="1" customWidth="1"/>
    <col min="11" max="11" width="8.85546875" style="89" customWidth="1"/>
    <col min="12" max="12" width="11.42578125" style="89" customWidth="1"/>
    <col min="13" max="13" width="7.7109375" style="89" customWidth="1"/>
    <col min="14" max="256" width="11.42578125" style="89"/>
    <col min="257" max="257" width="6.140625" style="89" customWidth="1"/>
    <col min="258" max="258" width="44.42578125" style="89" bestFit="1" customWidth="1"/>
    <col min="259" max="259" width="5.85546875" style="89" customWidth="1"/>
    <col min="260" max="260" width="7.28515625" style="89" customWidth="1"/>
    <col min="261" max="261" width="13.42578125" style="89" customWidth="1"/>
    <col min="262" max="262" width="18.42578125" style="89" bestFit="1" customWidth="1"/>
    <col min="263" max="263" width="12" style="89" customWidth="1"/>
    <col min="264" max="264" width="13" style="89" customWidth="1"/>
    <col min="265" max="265" width="12.140625" style="89" customWidth="1"/>
    <col min="266" max="266" width="9" style="89" customWidth="1"/>
    <col min="267" max="267" width="8.85546875" style="89" customWidth="1"/>
    <col min="268" max="268" width="11.42578125" style="89" customWidth="1"/>
    <col min="269" max="269" width="7.7109375" style="89" customWidth="1"/>
    <col min="270" max="512" width="11.42578125" style="89"/>
    <col min="513" max="513" width="6.140625" style="89" customWidth="1"/>
    <col min="514" max="514" width="44.42578125" style="89" bestFit="1" customWidth="1"/>
    <col min="515" max="515" width="5.85546875" style="89" customWidth="1"/>
    <col min="516" max="516" width="7.28515625" style="89" customWidth="1"/>
    <col min="517" max="517" width="13.42578125" style="89" customWidth="1"/>
    <col min="518" max="518" width="18.42578125" style="89" bestFit="1" customWidth="1"/>
    <col min="519" max="519" width="12" style="89" customWidth="1"/>
    <col min="520" max="520" width="13" style="89" customWidth="1"/>
    <col min="521" max="521" width="12.140625" style="89" customWidth="1"/>
    <col min="522" max="522" width="9" style="89" customWidth="1"/>
    <col min="523" max="523" width="8.85546875" style="89" customWidth="1"/>
    <col min="524" max="524" width="11.42578125" style="89" customWidth="1"/>
    <col min="525" max="525" width="7.7109375" style="89" customWidth="1"/>
    <col min="526" max="768" width="11.42578125" style="89"/>
    <col min="769" max="769" width="6.140625" style="89" customWidth="1"/>
    <col min="770" max="770" width="44.42578125" style="89" bestFit="1" customWidth="1"/>
    <col min="771" max="771" width="5.85546875" style="89" customWidth="1"/>
    <col min="772" max="772" width="7.28515625" style="89" customWidth="1"/>
    <col min="773" max="773" width="13.42578125" style="89" customWidth="1"/>
    <col min="774" max="774" width="18.42578125" style="89" bestFit="1" customWidth="1"/>
    <col min="775" max="775" width="12" style="89" customWidth="1"/>
    <col min="776" max="776" width="13" style="89" customWidth="1"/>
    <col min="777" max="777" width="12.140625" style="89" customWidth="1"/>
    <col min="778" max="778" width="9" style="89" customWidth="1"/>
    <col min="779" max="779" width="8.85546875" style="89" customWidth="1"/>
    <col min="780" max="780" width="11.42578125" style="89" customWidth="1"/>
    <col min="781" max="781" width="7.7109375" style="89" customWidth="1"/>
    <col min="782" max="1024" width="11.42578125" style="89"/>
    <col min="1025" max="1025" width="6.140625" style="89" customWidth="1"/>
    <col min="1026" max="1026" width="44.42578125" style="89" bestFit="1" customWidth="1"/>
    <col min="1027" max="1027" width="5.85546875" style="89" customWidth="1"/>
    <col min="1028" max="1028" width="7.28515625" style="89" customWidth="1"/>
    <col min="1029" max="1029" width="13.42578125" style="89" customWidth="1"/>
    <col min="1030" max="1030" width="18.42578125" style="89" bestFit="1" customWidth="1"/>
    <col min="1031" max="1031" width="12" style="89" customWidth="1"/>
    <col min="1032" max="1032" width="13" style="89" customWidth="1"/>
    <col min="1033" max="1033" width="12.140625" style="89" customWidth="1"/>
    <col min="1034" max="1034" width="9" style="89" customWidth="1"/>
    <col min="1035" max="1035" width="8.85546875" style="89" customWidth="1"/>
    <col min="1036" max="1036" width="11.42578125" style="89" customWidth="1"/>
    <col min="1037" max="1037" width="7.7109375" style="89" customWidth="1"/>
    <col min="1038" max="1280" width="11.42578125" style="89"/>
    <col min="1281" max="1281" width="6.140625" style="89" customWidth="1"/>
    <col min="1282" max="1282" width="44.42578125" style="89" bestFit="1" customWidth="1"/>
    <col min="1283" max="1283" width="5.85546875" style="89" customWidth="1"/>
    <col min="1284" max="1284" width="7.28515625" style="89" customWidth="1"/>
    <col min="1285" max="1285" width="13.42578125" style="89" customWidth="1"/>
    <col min="1286" max="1286" width="18.42578125" style="89" bestFit="1" customWidth="1"/>
    <col min="1287" max="1287" width="12" style="89" customWidth="1"/>
    <col min="1288" max="1288" width="13" style="89" customWidth="1"/>
    <col min="1289" max="1289" width="12.140625" style="89" customWidth="1"/>
    <col min="1290" max="1290" width="9" style="89" customWidth="1"/>
    <col min="1291" max="1291" width="8.85546875" style="89" customWidth="1"/>
    <col min="1292" max="1292" width="11.42578125" style="89" customWidth="1"/>
    <col min="1293" max="1293" width="7.7109375" style="89" customWidth="1"/>
    <col min="1294" max="1536" width="11.42578125" style="89"/>
    <col min="1537" max="1537" width="6.140625" style="89" customWidth="1"/>
    <col min="1538" max="1538" width="44.42578125" style="89" bestFit="1" customWidth="1"/>
    <col min="1539" max="1539" width="5.85546875" style="89" customWidth="1"/>
    <col min="1540" max="1540" width="7.28515625" style="89" customWidth="1"/>
    <col min="1541" max="1541" width="13.42578125" style="89" customWidth="1"/>
    <col min="1542" max="1542" width="18.42578125" style="89" bestFit="1" customWidth="1"/>
    <col min="1543" max="1543" width="12" style="89" customWidth="1"/>
    <col min="1544" max="1544" width="13" style="89" customWidth="1"/>
    <col min="1545" max="1545" width="12.140625" style="89" customWidth="1"/>
    <col min="1546" max="1546" width="9" style="89" customWidth="1"/>
    <col min="1547" max="1547" width="8.85546875" style="89" customWidth="1"/>
    <col min="1548" max="1548" width="11.42578125" style="89" customWidth="1"/>
    <col min="1549" max="1549" width="7.7109375" style="89" customWidth="1"/>
    <col min="1550" max="1792" width="11.42578125" style="89"/>
    <col min="1793" max="1793" width="6.140625" style="89" customWidth="1"/>
    <col min="1794" max="1794" width="44.42578125" style="89" bestFit="1" customWidth="1"/>
    <col min="1795" max="1795" width="5.85546875" style="89" customWidth="1"/>
    <col min="1796" max="1796" width="7.28515625" style="89" customWidth="1"/>
    <col min="1797" max="1797" width="13.42578125" style="89" customWidth="1"/>
    <col min="1798" max="1798" width="18.42578125" style="89" bestFit="1" customWidth="1"/>
    <col min="1799" max="1799" width="12" style="89" customWidth="1"/>
    <col min="1800" max="1800" width="13" style="89" customWidth="1"/>
    <col min="1801" max="1801" width="12.140625" style="89" customWidth="1"/>
    <col min="1802" max="1802" width="9" style="89" customWidth="1"/>
    <col min="1803" max="1803" width="8.85546875" style="89" customWidth="1"/>
    <col min="1804" max="1804" width="11.42578125" style="89" customWidth="1"/>
    <col min="1805" max="1805" width="7.7109375" style="89" customWidth="1"/>
    <col min="1806" max="2048" width="11.42578125" style="89"/>
    <col min="2049" max="2049" width="6.140625" style="89" customWidth="1"/>
    <col min="2050" max="2050" width="44.42578125" style="89" bestFit="1" customWidth="1"/>
    <col min="2051" max="2051" width="5.85546875" style="89" customWidth="1"/>
    <col min="2052" max="2052" width="7.28515625" style="89" customWidth="1"/>
    <col min="2053" max="2053" width="13.42578125" style="89" customWidth="1"/>
    <col min="2054" max="2054" width="18.42578125" style="89" bestFit="1" customWidth="1"/>
    <col min="2055" max="2055" width="12" style="89" customWidth="1"/>
    <col min="2056" max="2056" width="13" style="89" customWidth="1"/>
    <col min="2057" max="2057" width="12.140625" style="89" customWidth="1"/>
    <col min="2058" max="2058" width="9" style="89" customWidth="1"/>
    <col min="2059" max="2059" width="8.85546875" style="89" customWidth="1"/>
    <col min="2060" max="2060" width="11.42578125" style="89" customWidth="1"/>
    <col min="2061" max="2061" width="7.7109375" style="89" customWidth="1"/>
    <col min="2062" max="2304" width="11.42578125" style="89"/>
    <col min="2305" max="2305" width="6.140625" style="89" customWidth="1"/>
    <col min="2306" max="2306" width="44.42578125" style="89" bestFit="1" customWidth="1"/>
    <col min="2307" max="2307" width="5.85546875" style="89" customWidth="1"/>
    <col min="2308" max="2308" width="7.28515625" style="89" customWidth="1"/>
    <col min="2309" max="2309" width="13.42578125" style="89" customWidth="1"/>
    <col min="2310" max="2310" width="18.42578125" style="89" bestFit="1" customWidth="1"/>
    <col min="2311" max="2311" width="12" style="89" customWidth="1"/>
    <col min="2312" max="2312" width="13" style="89" customWidth="1"/>
    <col min="2313" max="2313" width="12.140625" style="89" customWidth="1"/>
    <col min="2314" max="2314" width="9" style="89" customWidth="1"/>
    <col min="2315" max="2315" width="8.85546875" style="89" customWidth="1"/>
    <col min="2316" max="2316" width="11.42578125" style="89" customWidth="1"/>
    <col min="2317" max="2317" width="7.7109375" style="89" customWidth="1"/>
    <col min="2318" max="2560" width="11.42578125" style="89"/>
    <col min="2561" max="2561" width="6.140625" style="89" customWidth="1"/>
    <col min="2562" max="2562" width="44.42578125" style="89" bestFit="1" customWidth="1"/>
    <col min="2563" max="2563" width="5.85546875" style="89" customWidth="1"/>
    <col min="2564" max="2564" width="7.28515625" style="89" customWidth="1"/>
    <col min="2565" max="2565" width="13.42578125" style="89" customWidth="1"/>
    <col min="2566" max="2566" width="18.42578125" style="89" bestFit="1" customWidth="1"/>
    <col min="2567" max="2567" width="12" style="89" customWidth="1"/>
    <col min="2568" max="2568" width="13" style="89" customWidth="1"/>
    <col min="2569" max="2569" width="12.140625" style="89" customWidth="1"/>
    <col min="2570" max="2570" width="9" style="89" customWidth="1"/>
    <col min="2571" max="2571" width="8.85546875" style="89" customWidth="1"/>
    <col min="2572" max="2572" width="11.42578125" style="89" customWidth="1"/>
    <col min="2573" max="2573" width="7.7109375" style="89" customWidth="1"/>
    <col min="2574" max="2816" width="11.42578125" style="89"/>
    <col min="2817" max="2817" width="6.140625" style="89" customWidth="1"/>
    <col min="2818" max="2818" width="44.42578125" style="89" bestFit="1" customWidth="1"/>
    <col min="2819" max="2819" width="5.85546875" style="89" customWidth="1"/>
    <col min="2820" max="2820" width="7.28515625" style="89" customWidth="1"/>
    <col min="2821" max="2821" width="13.42578125" style="89" customWidth="1"/>
    <col min="2822" max="2822" width="18.42578125" style="89" bestFit="1" customWidth="1"/>
    <col min="2823" max="2823" width="12" style="89" customWidth="1"/>
    <col min="2824" max="2824" width="13" style="89" customWidth="1"/>
    <col min="2825" max="2825" width="12.140625" style="89" customWidth="1"/>
    <col min="2826" max="2826" width="9" style="89" customWidth="1"/>
    <col min="2827" max="2827" width="8.85546875" style="89" customWidth="1"/>
    <col min="2828" max="2828" width="11.42578125" style="89" customWidth="1"/>
    <col min="2829" max="2829" width="7.7109375" style="89" customWidth="1"/>
    <col min="2830" max="3072" width="11.42578125" style="89"/>
    <col min="3073" max="3073" width="6.140625" style="89" customWidth="1"/>
    <col min="3074" max="3074" width="44.42578125" style="89" bestFit="1" customWidth="1"/>
    <col min="3075" max="3075" width="5.85546875" style="89" customWidth="1"/>
    <col min="3076" max="3076" width="7.28515625" style="89" customWidth="1"/>
    <col min="3077" max="3077" width="13.42578125" style="89" customWidth="1"/>
    <col min="3078" max="3078" width="18.42578125" style="89" bestFit="1" customWidth="1"/>
    <col min="3079" max="3079" width="12" style="89" customWidth="1"/>
    <col min="3080" max="3080" width="13" style="89" customWidth="1"/>
    <col min="3081" max="3081" width="12.140625" style="89" customWidth="1"/>
    <col min="3082" max="3082" width="9" style="89" customWidth="1"/>
    <col min="3083" max="3083" width="8.85546875" style="89" customWidth="1"/>
    <col min="3084" max="3084" width="11.42578125" style="89" customWidth="1"/>
    <col min="3085" max="3085" width="7.7109375" style="89" customWidth="1"/>
    <col min="3086" max="3328" width="11.42578125" style="89"/>
    <col min="3329" max="3329" width="6.140625" style="89" customWidth="1"/>
    <col min="3330" max="3330" width="44.42578125" style="89" bestFit="1" customWidth="1"/>
    <col min="3331" max="3331" width="5.85546875" style="89" customWidth="1"/>
    <col min="3332" max="3332" width="7.28515625" style="89" customWidth="1"/>
    <col min="3333" max="3333" width="13.42578125" style="89" customWidth="1"/>
    <col min="3334" max="3334" width="18.42578125" style="89" bestFit="1" customWidth="1"/>
    <col min="3335" max="3335" width="12" style="89" customWidth="1"/>
    <col min="3336" max="3336" width="13" style="89" customWidth="1"/>
    <col min="3337" max="3337" width="12.140625" style="89" customWidth="1"/>
    <col min="3338" max="3338" width="9" style="89" customWidth="1"/>
    <col min="3339" max="3339" width="8.85546875" style="89" customWidth="1"/>
    <col min="3340" max="3340" width="11.42578125" style="89" customWidth="1"/>
    <col min="3341" max="3341" width="7.7109375" style="89" customWidth="1"/>
    <col min="3342" max="3584" width="11.42578125" style="89"/>
    <col min="3585" max="3585" width="6.140625" style="89" customWidth="1"/>
    <col min="3586" max="3586" width="44.42578125" style="89" bestFit="1" customWidth="1"/>
    <col min="3587" max="3587" width="5.85546875" style="89" customWidth="1"/>
    <col min="3588" max="3588" width="7.28515625" style="89" customWidth="1"/>
    <col min="3589" max="3589" width="13.42578125" style="89" customWidth="1"/>
    <col min="3590" max="3590" width="18.42578125" style="89" bestFit="1" customWidth="1"/>
    <col min="3591" max="3591" width="12" style="89" customWidth="1"/>
    <col min="3592" max="3592" width="13" style="89" customWidth="1"/>
    <col min="3593" max="3593" width="12.140625" style="89" customWidth="1"/>
    <col min="3594" max="3594" width="9" style="89" customWidth="1"/>
    <col min="3595" max="3595" width="8.85546875" style="89" customWidth="1"/>
    <col min="3596" max="3596" width="11.42578125" style="89" customWidth="1"/>
    <col min="3597" max="3597" width="7.7109375" style="89" customWidth="1"/>
    <col min="3598" max="3840" width="11.42578125" style="89"/>
    <col min="3841" max="3841" width="6.140625" style="89" customWidth="1"/>
    <col min="3842" max="3842" width="44.42578125" style="89" bestFit="1" customWidth="1"/>
    <col min="3843" max="3843" width="5.85546875" style="89" customWidth="1"/>
    <col min="3844" max="3844" width="7.28515625" style="89" customWidth="1"/>
    <col min="3845" max="3845" width="13.42578125" style="89" customWidth="1"/>
    <col min="3846" max="3846" width="18.42578125" style="89" bestFit="1" customWidth="1"/>
    <col min="3847" max="3847" width="12" style="89" customWidth="1"/>
    <col min="3848" max="3848" width="13" style="89" customWidth="1"/>
    <col min="3849" max="3849" width="12.140625" style="89" customWidth="1"/>
    <col min="3850" max="3850" width="9" style="89" customWidth="1"/>
    <col min="3851" max="3851" width="8.85546875" style="89" customWidth="1"/>
    <col min="3852" max="3852" width="11.42578125" style="89" customWidth="1"/>
    <col min="3853" max="3853" width="7.7109375" style="89" customWidth="1"/>
    <col min="3854" max="4096" width="11.42578125" style="89"/>
    <col min="4097" max="4097" width="6.140625" style="89" customWidth="1"/>
    <col min="4098" max="4098" width="44.42578125" style="89" bestFit="1" customWidth="1"/>
    <col min="4099" max="4099" width="5.85546875" style="89" customWidth="1"/>
    <col min="4100" max="4100" width="7.28515625" style="89" customWidth="1"/>
    <col min="4101" max="4101" width="13.42578125" style="89" customWidth="1"/>
    <col min="4102" max="4102" width="18.42578125" style="89" bestFit="1" customWidth="1"/>
    <col min="4103" max="4103" width="12" style="89" customWidth="1"/>
    <col min="4104" max="4104" width="13" style="89" customWidth="1"/>
    <col min="4105" max="4105" width="12.140625" style="89" customWidth="1"/>
    <col min="4106" max="4106" width="9" style="89" customWidth="1"/>
    <col min="4107" max="4107" width="8.85546875" style="89" customWidth="1"/>
    <col min="4108" max="4108" width="11.42578125" style="89" customWidth="1"/>
    <col min="4109" max="4109" width="7.7109375" style="89" customWidth="1"/>
    <col min="4110" max="4352" width="11.42578125" style="89"/>
    <col min="4353" max="4353" width="6.140625" style="89" customWidth="1"/>
    <col min="4354" max="4354" width="44.42578125" style="89" bestFit="1" customWidth="1"/>
    <col min="4355" max="4355" width="5.85546875" style="89" customWidth="1"/>
    <col min="4356" max="4356" width="7.28515625" style="89" customWidth="1"/>
    <col min="4357" max="4357" width="13.42578125" style="89" customWidth="1"/>
    <col min="4358" max="4358" width="18.42578125" style="89" bestFit="1" customWidth="1"/>
    <col min="4359" max="4359" width="12" style="89" customWidth="1"/>
    <col min="4360" max="4360" width="13" style="89" customWidth="1"/>
    <col min="4361" max="4361" width="12.140625" style="89" customWidth="1"/>
    <col min="4362" max="4362" width="9" style="89" customWidth="1"/>
    <col min="4363" max="4363" width="8.85546875" style="89" customWidth="1"/>
    <col min="4364" max="4364" width="11.42578125" style="89" customWidth="1"/>
    <col min="4365" max="4365" width="7.7109375" style="89" customWidth="1"/>
    <col min="4366" max="4608" width="11.42578125" style="89"/>
    <col min="4609" max="4609" width="6.140625" style="89" customWidth="1"/>
    <col min="4610" max="4610" width="44.42578125" style="89" bestFit="1" customWidth="1"/>
    <col min="4611" max="4611" width="5.85546875" style="89" customWidth="1"/>
    <col min="4612" max="4612" width="7.28515625" style="89" customWidth="1"/>
    <col min="4613" max="4613" width="13.42578125" style="89" customWidth="1"/>
    <col min="4614" max="4614" width="18.42578125" style="89" bestFit="1" customWidth="1"/>
    <col min="4615" max="4615" width="12" style="89" customWidth="1"/>
    <col min="4616" max="4616" width="13" style="89" customWidth="1"/>
    <col min="4617" max="4617" width="12.140625" style="89" customWidth="1"/>
    <col min="4618" max="4618" width="9" style="89" customWidth="1"/>
    <col min="4619" max="4619" width="8.85546875" style="89" customWidth="1"/>
    <col min="4620" max="4620" width="11.42578125" style="89" customWidth="1"/>
    <col min="4621" max="4621" width="7.7109375" style="89" customWidth="1"/>
    <col min="4622" max="4864" width="11.42578125" style="89"/>
    <col min="4865" max="4865" width="6.140625" style="89" customWidth="1"/>
    <col min="4866" max="4866" width="44.42578125" style="89" bestFit="1" customWidth="1"/>
    <col min="4867" max="4867" width="5.85546875" style="89" customWidth="1"/>
    <col min="4868" max="4868" width="7.28515625" style="89" customWidth="1"/>
    <col min="4869" max="4869" width="13.42578125" style="89" customWidth="1"/>
    <col min="4870" max="4870" width="18.42578125" style="89" bestFit="1" customWidth="1"/>
    <col min="4871" max="4871" width="12" style="89" customWidth="1"/>
    <col min="4872" max="4872" width="13" style="89" customWidth="1"/>
    <col min="4873" max="4873" width="12.140625" style="89" customWidth="1"/>
    <col min="4874" max="4874" width="9" style="89" customWidth="1"/>
    <col min="4875" max="4875" width="8.85546875" style="89" customWidth="1"/>
    <col min="4876" max="4876" width="11.42578125" style="89" customWidth="1"/>
    <col min="4877" max="4877" width="7.7109375" style="89" customWidth="1"/>
    <col min="4878" max="5120" width="11.42578125" style="89"/>
    <col min="5121" max="5121" width="6.140625" style="89" customWidth="1"/>
    <col min="5122" max="5122" width="44.42578125" style="89" bestFit="1" customWidth="1"/>
    <col min="5123" max="5123" width="5.85546875" style="89" customWidth="1"/>
    <col min="5124" max="5124" width="7.28515625" style="89" customWidth="1"/>
    <col min="5125" max="5125" width="13.42578125" style="89" customWidth="1"/>
    <col min="5126" max="5126" width="18.42578125" style="89" bestFit="1" customWidth="1"/>
    <col min="5127" max="5127" width="12" style="89" customWidth="1"/>
    <col min="5128" max="5128" width="13" style="89" customWidth="1"/>
    <col min="5129" max="5129" width="12.140625" style="89" customWidth="1"/>
    <col min="5130" max="5130" width="9" style="89" customWidth="1"/>
    <col min="5131" max="5131" width="8.85546875" style="89" customWidth="1"/>
    <col min="5132" max="5132" width="11.42578125" style="89" customWidth="1"/>
    <col min="5133" max="5133" width="7.7109375" style="89" customWidth="1"/>
    <col min="5134" max="5376" width="11.42578125" style="89"/>
    <col min="5377" max="5377" width="6.140625" style="89" customWidth="1"/>
    <col min="5378" max="5378" width="44.42578125" style="89" bestFit="1" customWidth="1"/>
    <col min="5379" max="5379" width="5.85546875" style="89" customWidth="1"/>
    <col min="5380" max="5380" width="7.28515625" style="89" customWidth="1"/>
    <col min="5381" max="5381" width="13.42578125" style="89" customWidth="1"/>
    <col min="5382" max="5382" width="18.42578125" style="89" bestFit="1" customWidth="1"/>
    <col min="5383" max="5383" width="12" style="89" customWidth="1"/>
    <col min="5384" max="5384" width="13" style="89" customWidth="1"/>
    <col min="5385" max="5385" width="12.140625" style="89" customWidth="1"/>
    <col min="5386" max="5386" width="9" style="89" customWidth="1"/>
    <col min="5387" max="5387" width="8.85546875" style="89" customWidth="1"/>
    <col min="5388" max="5388" width="11.42578125" style="89" customWidth="1"/>
    <col min="5389" max="5389" width="7.7109375" style="89" customWidth="1"/>
    <col min="5390" max="5632" width="11.42578125" style="89"/>
    <col min="5633" max="5633" width="6.140625" style="89" customWidth="1"/>
    <col min="5634" max="5634" width="44.42578125" style="89" bestFit="1" customWidth="1"/>
    <col min="5635" max="5635" width="5.85546875" style="89" customWidth="1"/>
    <col min="5636" max="5636" width="7.28515625" style="89" customWidth="1"/>
    <col min="5637" max="5637" width="13.42578125" style="89" customWidth="1"/>
    <col min="5638" max="5638" width="18.42578125" style="89" bestFit="1" customWidth="1"/>
    <col min="5639" max="5639" width="12" style="89" customWidth="1"/>
    <col min="5640" max="5640" width="13" style="89" customWidth="1"/>
    <col min="5641" max="5641" width="12.140625" style="89" customWidth="1"/>
    <col min="5642" max="5642" width="9" style="89" customWidth="1"/>
    <col min="5643" max="5643" width="8.85546875" style="89" customWidth="1"/>
    <col min="5644" max="5644" width="11.42578125" style="89" customWidth="1"/>
    <col min="5645" max="5645" width="7.7109375" style="89" customWidth="1"/>
    <col min="5646" max="5888" width="11.42578125" style="89"/>
    <col min="5889" max="5889" width="6.140625" style="89" customWidth="1"/>
    <col min="5890" max="5890" width="44.42578125" style="89" bestFit="1" customWidth="1"/>
    <col min="5891" max="5891" width="5.85546875" style="89" customWidth="1"/>
    <col min="5892" max="5892" width="7.28515625" style="89" customWidth="1"/>
    <col min="5893" max="5893" width="13.42578125" style="89" customWidth="1"/>
    <col min="5894" max="5894" width="18.42578125" style="89" bestFit="1" customWidth="1"/>
    <col min="5895" max="5895" width="12" style="89" customWidth="1"/>
    <col min="5896" max="5896" width="13" style="89" customWidth="1"/>
    <col min="5897" max="5897" width="12.140625" style="89" customWidth="1"/>
    <col min="5898" max="5898" width="9" style="89" customWidth="1"/>
    <col min="5899" max="5899" width="8.85546875" style="89" customWidth="1"/>
    <col min="5900" max="5900" width="11.42578125" style="89" customWidth="1"/>
    <col min="5901" max="5901" width="7.7109375" style="89" customWidth="1"/>
    <col min="5902" max="6144" width="11.42578125" style="89"/>
    <col min="6145" max="6145" width="6.140625" style="89" customWidth="1"/>
    <col min="6146" max="6146" width="44.42578125" style="89" bestFit="1" customWidth="1"/>
    <col min="6147" max="6147" width="5.85546875" style="89" customWidth="1"/>
    <col min="6148" max="6148" width="7.28515625" style="89" customWidth="1"/>
    <col min="6149" max="6149" width="13.42578125" style="89" customWidth="1"/>
    <col min="6150" max="6150" width="18.42578125" style="89" bestFit="1" customWidth="1"/>
    <col min="6151" max="6151" width="12" style="89" customWidth="1"/>
    <col min="6152" max="6152" width="13" style="89" customWidth="1"/>
    <col min="6153" max="6153" width="12.140625" style="89" customWidth="1"/>
    <col min="6154" max="6154" width="9" style="89" customWidth="1"/>
    <col min="6155" max="6155" width="8.85546875" style="89" customWidth="1"/>
    <col min="6156" max="6156" width="11.42578125" style="89" customWidth="1"/>
    <col min="6157" max="6157" width="7.7109375" style="89" customWidth="1"/>
    <col min="6158" max="6400" width="11.42578125" style="89"/>
    <col min="6401" max="6401" width="6.140625" style="89" customWidth="1"/>
    <col min="6402" max="6402" width="44.42578125" style="89" bestFit="1" customWidth="1"/>
    <col min="6403" max="6403" width="5.85546875" style="89" customWidth="1"/>
    <col min="6404" max="6404" width="7.28515625" style="89" customWidth="1"/>
    <col min="6405" max="6405" width="13.42578125" style="89" customWidth="1"/>
    <col min="6406" max="6406" width="18.42578125" style="89" bestFit="1" customWidth="1"/>
    <col min="6407" max="6407" width="12" style="89" customWidth="1"/>
    <col min="6408" max="6408" width="13" style="89" customWidth="1"/>
    <col min="6409" max="6409" width="12.140625" style="89" customWidth="1"/>
    <col min="6410" max="6410" width="9" style="89" customWidth="1"/>
    <col min="6411" max="6411" width="8.85546875" style="89" customWidth="1"/>
    <col min="6412" max="6412" width="11.42578125" style="89" customWidth="1"/>
    <col min="6413" max="6413" width="7.7109375" style="89" customWidth="1"/>
    <col min="6414" max="6656" width="11.42578125" style="89"/>
    <col min="6657" max="6657" width="6.140625" style="89" customWidth="1"/>
    <col min="6658" max="6658" width="44.42578125" style="89" bestFit="1" customWidth="1"/>
    <col min="6659" max="6659" width="5.85546875" style="89" customWidth="1"/>
    <col min="6660" max="6660" width="7.28515625" style="89" customWidth="1"/>
    <col min="6661" max="6661" width="13.42578125" style="89" customWidth="1"/>
    <col min="6662" max="6662" width="18.42578125" style="89" bestFit="1" customWidth="1"/>
    <col min="6663" max="6663" width="12" style="89" customWidth="1"/>
    <col min="6664" max="6664" width="13" style="89" customWidth="1"/>
    <col min="6665" max="6665" width="12.140625" style="89" customWidth="1"/>
    <col min="6666" max="6666" width="9" style="89" customWidth="1"/>
    <col min="6667" max="6667" width="8.85546875" style="89" customWidth="1"/>
    <col min="6668" max="6668" width="11.42578125" style="89" customWidth="1"/>
    <col min="6669" max="6669" width="7.7109375" style="89" customWidth="1"/>
    <col min="6670" max="6912" width="11.42578125" style="89"/>
    <col min="6913" max="6913" width="6.140625" style="89" customWidth="1"/>
    <col min="6914" max="6914" width="44.42578125" style="89" bestFit="1" customWidth="1"/>
    <col min="6915" max="6915" width="5.85546875" style="89" customWidth="1"/>
    <col min="6916" max="6916" width="7.28515625" style="89" customWidth="1"/>
    <col min="6917" max="6917" width="13.42578125" style="89" customWidth="1"/>
    <col min="6918" max="6918" width="18.42578125" style="89" bestFit="1" customWidth="1"/>
    <col min="6919" max="6919" width="12" style="89" customWidth="1"/>
    <col min="6920" max="6920" width="13" style="89" customWidth="1"/>
    <col min="6921" max="6921" width="12.140625" style="89" customWidth="1"/>
    <col min="6922" max="6922" width="9" style="89" customWidth="1"/>
    <col min="6923" max="6923" width="8.85546875" style="89" customWidth="1"/>
    <col min="6924" max="6924" width="11.42578125" style="89" customWidth="1"/>
    <col min="6925" max="6925" width="7.7109375" style="89" customWidth="1"/>
    <col min="6926" max="7168" width="11.42578125" style="89"/>
    <col min="7169" max="7169" width="6.140625" style="89" customWidth="1"/>
    <col min="7170" max="7170" width="44.42578125" style="89" bestFit="1" customWidth="1"/>
    <col min="7171" max="7171" width="5.85546875" style="89" customWidth="1"/>
    <col min="7172" max="7172" width="7.28515625" style="89" customWidth="1"/>
    <col min="7173" max="7173" width="13.42578125" style="89" customWidth="1"/>
    <col min="7174" max="7174" width="18.42578125" style="89" bestFit="1" customWidth="1"/>
    <col min="7175" max="7175" width="12" style="89" customWidth="1"/>
    <col min="7176" max="7176" width="13" style="89" customWidth="1"/>
    <col min="7177" max="7177" width="12.140625" style="89" customWidth="1"/>
    <col min="7178" max="7178" width="9" style="89" customWidth="1"/>
    <col min="7179" max="7179" width="8.85546875" style="89" customWidth="1"/>
    <col min="7180" max="7180" width="11.42578125" style="89" customWidth="1"/>
    <col min="7181" max="7181" width="7.7109375" style="89" customWidth="1"/>
    <col min="7182" max="7424" width="11.42578125" style="89"/>
    <col min="7425" max="7425" width="6.140625" style="89" customWidth="1"/>
    <col min="7426" max="7426" width="44.42578125" style="89" bestFit="1" customWidth="1"/>
    <col min="7427" max="7427" width="5.85546875" style="89" customWidth="1"/>
    <col min="7428" max="7428" width="7.28515625" style="89" customWidth="1"/>
    <col min="7429" max="7429" width="13.42578125" style="89" customWidth="1"/>
    <col min="7430" max="7430" width="18.42578125" style="89" bestFit="1" customWidth="1"/>
    <col min="7431" max="7431" width="12" style="89" customWidth="1"/>
    <col min="7432" max="7432" width="13" style="89" customWidth="1"/>
    <col min="7433" max="7433" width="12.140625" style="89" customWidth="1"/>
    <col min="7434" max="7434" width="9" style="89" customWidth="1"/>
    <col min="7435" max="7435" width="8.85546875" style="89" customWidth="1"/>
    <col min="7436" max="7436" width="11.42578125" style="89" customWidth="1"/>
    <col min="7437" max="7437" width="7.7109375" style="89" customWidth="1"/>
    <col min="7438" max="7680" width="11.42578125" style="89"/>
    <col min="7681" max="7681" width="6.140625" style="89" customWidth="1"/>
    <col min="7682" max="7682" width="44.42578125" style="89" bestFit="1" customWidth="1"/>
    <col min="7683" max="7683" width="5.85546875" style="89" customWidth="1"/>
    <col min="7684" max="7684" width="7.28515625" style="89" customWidth="1"/>
    <col min="7685" max="7685" width="13.42578125" style="89" customWidth="1"/>
    <col min="7686" max="7686" width="18.42578125" style="89" bestFit="1" customWidth="1"/>
    <col min="7687" max="7687" width="12" style="89" customWidth="1"/>
    <col min="7688" max="7688" width="13" style="89" customWidth="1"/>
    <col min="7689" max="7689" width="12.140625" style="89" customWidth="1"/>
    <col min="7690" max="7690" width="9" style="89" customWidth="1"/>
    <col min="7691" max="7691" width="8.85546875" style="89" customWidth="1"/>
    <col min="7692" max="7692" width="11.42578125" style="89" customWidth="1"/>
    <col min="7693" max="7693" width="7.7109375" style="89" customWidth="1"/>
    <col min="7694" max="7936" width="11.42578125" style="89"/>
    <col min="7937" max="7937" width="6.140625" style="89" customWidth="1"/>
    <col min="7938" max="7938" width="44.42578125" style="89" bestFit="1" customWidth="1"/>
    <col min="7939" max="7939" width="5.85546875" style="89" customWidth="1"/>
    <col min="7940" max="7940" width="7.28515625" style="89" customWidth="1"/>
    <col min="7941" max="7941" width="13.42578125" style="89" customWidth="1"/>
    <col min="7942" max="7942" width="18.42578125" style="89" bestFit="1" customWidth="1"/>
    <col min="7943" max="7943" width="12" style="89" customWidth="1"/>
    <col min="7944" max="7944" width="13" style="89" customWidth="1"/>
    <col min="7945" max="7945" width="12.140625" style="89" customWidth="1"/>
    <col min="7946" max="7946" width="9" style="89" customWidth="1"/>
    <col min="7947" max="7947" width="8.85546875" style="89" customWidth="1"/>
    <col min="7948" max="7948" width="11.42578125" style="89" customWidth="1"/>
    <col min="7949" max="7949" width="7.7109375" style="89" customWidth="1"/>
    <col min="7950" max="8192" width="11.42578125" style="89"/>
    <col min="8193" max="8193" width="6.140625" style="89" customWidth="1"/>
    <col min="8194" max="8194" width="44.42578125" style="89" bestFit="1" customWidth="1"/>
    <col min="8195" max="8195" width="5.85546875" style="89" customWidth="1"/>
    <col min="8196" max="8196" width="7.28515625" style="89" customWidth="1"/>
    <col min="8197" max="8197" width="13.42578125" style="89" customWidth="1"/>
    <col min="8198" max="8198" width="18.42578125" style="89" bestFit="1" customWidth="1"/>
    <col min="8199" max="8199" width="12" style="89" customWidth="1"/>
    <col min="8200" max="8200" width="13" style="89" customWidth="1"/>
    <col min="8201" max="8201" width="12.140625" style="89" customWidth="1"/>
    <col min="8202" max="8202" width="9" style="89" customWidth="1"/>
    <col min="8203" max="8203" width="8.85546875" style="89" customWidth="1"/>
    <col min="8204" max="8204" width="11.42578125" style="89" customWidth="1"/>
    <col min="8205" max="8205" width="7.7109375" style="89" customWidth="1"/>
    <col min="8206" max="8448" width="11.42578125" style="89"/>
    <col min="8449" max="8449" width="6.140625" style="89" customWidth="1"/>
    <col min="8450" max="8450" width="44.42578125" style="89" bestFit="1" customWidth="1"/>
    <col min="8451" max="8451" width="5.85546875" style="89" customWidth="1"/>
    <col min="8452" max="8452" width="7.28515625" style="89" customWidth="1"/>
    <col min="8453" max="8453" width="13.42578125" style="89" customWidth="1"/>
    <col min="8454" max="8454" width="18.42578125" style="89" bestFit="1" customWidth="1"/>
    <col min="8455" max="8455" width="12" style="89" customWidth="1"/>
    <col min="8456" max="8456" width="13" style="89" customWidth="1"/>
    <col min="8457" max="8457" width="12.140625" style="89" customWidth="1"/>
    <col min="8458" max="8458" width="9" style="89" customWidth="1"/>
    <col min="8459" max="8459" width="8.85546875" style="89" customWidth="1"/>
    <col min="8460" max="8460" width="11.42578125" style="89" customWidth="1"/>
    <col min="8461" max="8461" width="7.7109375" style="89" customWidth="1"/>
    <col min="8462" max="8704" width="11.42578125" style="89"/>
    <col min="8705" max="8705" width="6.140625" style="89" customWidth="1"/>
    <col min="8706" max="8706" width="44.42578125" style="89" bestFit="1" customWidth="1"/>
    <col min="8707" max="8707" width="5.85546875" style="89" customWidth="1"/>
    <col min="8708" max="8708" width="7.28515625" style="89" customWidth="1"/>
    <col min="8709" max="8709" width="13.42578125" style="89" customWidth="1"/>
    <col min="8710" max="8710" width="18.42578125" style="89" bestFit="1" customWidth="1"/>
    <col min="8711" max="8711" width="12" style="89" customWidth="1"/>
    <col min="8712" max="8712" width="13" style="89" customWidth="1"/>
    <col min="8713" max="8713" width="12.140625" style="89" customWidth="1"/>
    <col min="8714" max="8714" width="9" style="89" customWidth="1"/>
    <col min="8715" max="8715" width="8.85546875" style="89" customWidth="1"/>
    <col min="8716" max="8716" width="11.42578125" style="89" customWidth="1"/>
    <col min="8717" max="8717" width="7.7109375" style="89" customWidth="1"/>
    <col min="8718" max="8960" width="11.42578125" style="89"/>
    <col min="8961" max="8961" width="6.140625" style="89" customWidth="1"/>
    <col min="8962" max="8962" width="44.42578125" style="89" bestFit="1" customWidth="1"/>
    <col min="8963" max="8963" width="5.85546875" style="89" customWidth="1"/>
    <col min="8964" max="8964" width="7.28515625" style="89" customWidth="1"/>
    <col min="8965" max="8965" width="13.42578125" style="89" customWidth="1"/>
    <col min="8966" max="8966" width="18.42578125" style="89" bestFit="1" customWidth="1"/>
    <col min="8967" max="8967" width="12" style="89" customWidth="1"/>
    <col min="8968" max="8968" width="13" style="89" customWidth="1"/>
    <col min="8969" max="8969" width="12.140625" style="89" customWidth="1"/>
    <col min="8970" max="8970" width="9" style="89" customWidth="1"/>
    <col min="8971" max="8971" width="8.85546875" style="89" customWidth="1"/>
    <col min="8972" max="8972" width="11.42578125" style="89" customWidth="1"/>
    <col min="8973" max="8973" width="7.7109375" style="89" customWidth="1"/>
    <col min="8974" max="9216" width="11.42578125" style="89"/>
    <col min="9217" max="9217" width="6.140625" style="89" customWidth="1"/>
    <col min="9218" max="9218" width="44.42578125" style="89" bestFit="1" customWidth="1"/>
    <col min="9219" max="9219" width="5.85546875" style="89" customWidth="1"/>
    <col min="9220" max="9220" width="7.28515625" style="89" customWidth="1"/>
    <col min="9221" max="9221" width="13.42578125" style="89" customWidth="1"/>
    <col min="9222" max="9222" width="18.42578125" style="89" bestFit="1" customWidth="1"/>
    <col min="9223" max="9223" width="12" style="89" customWidth="1"/>
    <col min="9224" max="9224" width="13" style="89" customWidth="1"/>
    <col min="9225" max="9225" width="12.140625" style="89" customWidth="1"/>
    <col min="9226" max="9226" width="9" style="89" customWidth="1"/>
    <col min="9227" max="9227" width="8.85546875" style="89" customWidth="1"/>
    <col min="9228" max="9228" width="11.42578125" style="89" customWidth="1"/>
    <col min="9229" max="9229" width="7.7109375" style="89" customWidth="1"/>
    <col min="9230" max="9472" width="11.42578125" style="89"/>
    <col min="9473" max="9473" width="6.140625" style="89" customWidth="1"/>
    <col min="9474" max="9474" width="44.42578125" style="89" bestFit="1" customWidth="1"/>
    <col min="9475" max="9475" width="5.85546875" style="89" customWidth="1"/>
    <col min="9476" max="9476" width="7.28515625" style="89" customWidth="1"/>
    <col min="9477" max="9477" width="13.42578125" style="89" customWidth="1"/>
    <col min="9478" max="9478" width="18.42578125" style="89" bestFit="1" customWidth="1"/>
    <col min="9479" max="9479" width="12" style="89" customWidth="1"/>
    <col min="9480" max="9480" width="13" style="89" customWidth="1"/>
    <col min="9481" max="9481" width="12.140625" style="89" customWidth="1"/>
    <col min="9482" max="9482" width="9" style="89" customWidth="1"/>
    <col min="9483" max="9483" width="8.85546875" style="89" customWidth="1"/>
    <col min="9484" max="9484" width="11.42578125" style="89" customWidth="1"/>
    <col min="9485" max="9485" width="7.7109375" style="89" customWidth="1"/>
    <col min="9486" max="9728" width="11.42578125" style="89"/>
    <col min="9729" max="9729" width="6.140625" style="89" customWidth="1"/>
    <col min="9730" max="9730" width="44.42578125" style="89" bestFit="1" customWidth="1"/>
    <col min="9731" max="9731" width="5.85546875" style="89" customWidth="1"/>
    <col min="9732" max="9732" width="7.28515625" style="89" customWidth="1"/>
    <col min="9733" max="9733" width="13.42578125" style="89" customWidth="1"/>
    <col min="9734" max="9734" width="18.42578125" style="89" bestFit="1" customWidth="1"/>
    <col min="9735" max="9735" width="12" style="89" customWidth="1"/>
    <col min="9736" max="9736" width="13" style="89" customWidth="1"/>
    <col min="9737" max="9737" width="12.140625" style="89" customWidth="1"/>
    <col min="9738" max="9738" width="9" style="89" customWidth="1"/>
    <col min="9739" max="9739" width="8.85546875" style="89" customWidth="1"/>
    <col min="9740" max="9740" width="11.42578125" style="89" customWidth="1"/>
    <col min="9741" max="9741" width="7.7109375" style="89" customWidth="1"/>
    <col min="9742" max="9984" width="11.42578125" style="89"/>
    <col min="9985" max="9985" width="6.140625" style="89" customWidth="1"/>
    <col min="9986" max="9986" width="44.42578125" style="89" bestFit="1" customWidth="1"/>
    <col min="9987" max="9987" width="5.85546875" style="89" customWidth="1"/>
    <col min="9988" max="9988" width="7.28515625" style="89" customWidth="1"/>
    <col min="9989" max="9989" width="13.42578125" style="89" customWidth="1"/>
    <col min="9990" max="9990" width="18.42578125" style="89" bestFit="1" customWidth="1"/>
    <col min="9991" max="9991" width="12" style="89" customWidth="1"/>
    <col min="9992" max="9992" width="13" style="89" customWidth="1"/>
    <col min="9993" max="9993" width="12.140625" style="89" customWidth="1"/>
    <col min="9994" max="9994" width="9" style="89" customWidth="1"/>
    <col min="9995" max="9995" width="8.85546875" style="89" customWidth="1"/>
    <col min="9996" max="9996" width="11.42578125" style="89" customWidth="1"/>
    <col min="9997" max="9997" width="7.7109375" style="89" customWidth="1"/>
    <col min="9998" max="10240" width="11.42578125" style="89"/>
    <col min="10241" max="10241" width="6.140625" style="89" customWidth="1"/>
    <col min="10242" max="10242" width="44.42578125" style="89" bestFit="1" customWidth="1"/>
    <col min="10243" max="10243" width="5.85546875" style="89" customWidth="1"/>
    <col min="10244" max="10244" width="7.28515625" style="89" customWidth="1"/>
    <col min="10245" max="10245" width="13.42578125" style="89" customWidth="1"/>
    <col min="10246" max="10246" width="18.42578125" style="89" bestFit="1" customWidth="1"/>
    <col min="10247" max="10247" width="12" style="89" customWidth="1"/>
    <col min="10248" max="10248" width="13" style="89" customWidth="1"/>
    <col min="10249" max="10249" width="12.140625" style="89" customWidth="1"/>
    <col min="10250" max="10250" width="9" style="89" customWidth="1"/>
    <col min="10251" max="10251" width="8.85546875" style="89" customWidth="1"/>
    <col min="10252" max="10252" width="11.42578125" style="89" customWidth="1"/>
    <col min="10253" max="10253" width="7.7109375" style="89" customWidth="1"/>
    <col min="10254" max="10496" width="11.42578125" style="89"/>
    <col min="10497" max="10497" width="6.140625" style="89" customWidth="1"/>
    <col min="10498" max="10498" width="44.42578125" style="89" bestFit="1" customWidth="1"/>
    <col min="10499" max="10499" width="5.85546875" style="89" customWidth="1"/>
    <col min="10500" max="10500" width="7.28515625" style="89" customWidth="1"/>
    <col min="10501" max="10501" width="13.42578125" style="89" customWidth="1"/>
    <col min="10502" max="10502" width="18.42578125" style="89" bestFit="1" customWidth="1"/>
    <col min="10503" max="10503" width="12" style="89" customWidth="1"/>
    <col min="10504" max="10504" width="13" style="89" customWidth="1"/>
    <col min="10505" max="10505" width="12.140625" style="89" customWidth="1"/>
    <col min="10506" max="10506" width="9" style="89" customWidth="1"/>
    <col min="10507" max="10507" width="8.85546875" style="89" customWidth="1"/>
    <col min="10508" max="10508" width="11.42578125" style="89" customWidth="1"/>
    <col min="10509" max="10509" width="7.7109375" style="89" customWidth="1"/>
    <col min="10510" max="10752" width="11.42578125" style="89"/>
    <col min="10753" max="10753" width="6.140625" style="89" customWidth="1"/>
    <col min="10754" max="10754" width="44.42578125" style="89" bestFit="1" customWidth="1"/>
    <col min="10755" max="10755" width="5.85546875" style="89" customWidth="1"/>
    <col min="10756" max="10756" width="7.28515625" style="89" customWidth="1"/>
    <col min="10757" max="10757" width="13.42578125" style="89" customWidth="1"/>
    <col min="10758" max="10758" width="18.42578125" style="89" bestFit="1" customWidth="1"/>
    <col min="10759" max="10759" width="12" style="89" customWidth="1"/>
    <col min="10760" max="10760" width="13" style="89" customWidth="1"/>
    <col min="10761" max="10761" width="12.140625" style="89" customWidth="1"/>
    <col min="10762" max="10762" width="9" style="89" customWidth="1"/>
    <col min="10763" max="10763" width="8.85546875" style="89" customWidth="1"/>
    <col min="10764" max="10764" width="11.42578125" style="89" customWidth="1"/>
    <col min="10765" max="10765" width="7.7109375" style="89" customWidth="1"/>
    <col min="10766" max="11008" width="11.42578125" style="89"/>
    <col min="11009" max="11009" width="6.140625" style="89" customWidth="1"/>
    <col min="11010" max="11010" width="44.42578125" style="89" bestFit="1" customWidth="1"/>
    <col min="11011" max="11011" width="5.85546875" style="89" customWidth="1"/>
    <col min="11012" max="11012" width="7.28515625" style="89" customWidth="1"/>
    <col min="11013" max="11013" width="13.42578125" style="89" customWidth="1"/>
    <col min="11014" max="11014" width="18.42578125" style="89" bestFit="1" customWidth="1"/>
    <col min="11015" max="11015" width="12" style="89" customWidth="1"/>
    <col min="11016" max="11016" width="13" style="89" customWidth="1"/>
    <col min="11017" max="11017" width="12.140625" style="89" customWidth="1"/>
    <col min="11018" max="11018" width="9" style="89" customWidth="1"/>
    <col min="11019" max="11019" width="8.85546875" style="89" customWidth="1"/>
    <col min="11020" max="11020" width="11.42578125" style="89" customWidth="1"/>
    <col min="11021" max="11021" width="7.7109375" style="89" customWidth="1"/>
    <col min="11022" max="11264" width="11.42578125" style="89"/>
    <col min="11265" max="11265" width="6.140625" style="89" customWidth="1"/>
    <col min="11266" max="11266" width="44.42578125" style="89" bestFit="1" customWidth="1"/>
    <col min="11267" max="11267" width="5.85546875" style="89" customWidth="1"/>
    <col min="11268" max="11268" width="7.28515625" style="89" customWidth="1"/>
    <col min="11269" max="11269" width="13.42578125" style="89" customWidth="1"/>
    <col min="11270" max="11270" width="18.42578125" style="89" bestFit="1" customWidth="1"/>
    <col min="11271" max="11271" width="12" style="89" customWidth="1"/>
    <col min="11272" max="11272" width="13" style="89" customWidth="1"/>
    <col min="11273" max="11273" width="12.140625" style="89" customWidth="1"/>
    <col min="11274" max="11274" width="9" style="89" customWidth="1"/>
    <col min="11275" max="11275" width="8.85546875" style="89" customWidth="1"/>
    <col min="11276" max="11276" width="11.42578125" style="89" customWidth="1"/>
    <col min="11277" max="11277" width="7.7109375" style="89" customWidth="1"/>
    <col min="11278" max="11520" width="11.42578125" style="89"/>
    <col min="11521" max="11521" width="6.140625" style="89" customWidth="1"/>
    <col min="11522" max="11522" width="44.42578125" style="89" bestFit="1" customWidth="1"/>
    <col min="11523" max="11523" width="5.85546875" style="89" customWidth="1"/>
    <col min="11524" max="11524" width="7.28515625" style="89" customWidth="1"/>
    <col min="11525" max="11525" width="13.42578125" style="89" customWidth="1"/>
    <col min="11526" max="11526" width="18.42578125" style="89" bestFit="1" customWidth="1"/>
    <col min="11527" max="11527" width="12" style="89" customWidth="1"/>
    <col min="11528" max="11528" width="13" style="89" customWidth="1"/>
    <col min="11529" max="11529" width="12.140625" style="89" customWidth="1"/>
    <col min="11530" max="11530" width="9" style="89" customWidth="1"/>
    <col min="11531" max="11531" width="8.85546875" style="89" customWidth="1"/>
    <col min="11532" max="11532" width="11.42578125" style="89" customWidth="1"/>
    <col min="11533" max="11533" width="7.7109375" style="89" customWidth="1"/>
    <col min="11534" max="11776" width="11.42578125" style="89"/>
    <col min="11777" max="11777" width="6.140625" style="89" customWidth="1"/>
    <col min="11778" max="11778" width="44.42578125" style="89" bestFit="1" customWidth="1"/>
    <col min="11779" max="11779" width="5.85546875" style="89" customWidth="1"/>
    <col min="11780" max="11780" width="7.28515625" style="89" customWidth="1"/>
    <col min="11781" max="11781" width="13.42578125" style="89" customWidth="1"/>
    <col min="11782" max="11782" width="18.42578125" style="89" bestFit="1" customWidth="1"/>
    <col min="11783" max="11783" width="12" style="89" customWidth="1"/>
    <col min="11784" max="11784" width="13" style="89" customWidth="1"/>
    <col min="11785" max="11785" width="12.140625" style="89" customWidth="1"/>
    <col min="11786" max="11786" width="9" style="89" customWidth="1"/>
    <col min="11787" max="11787" width="8.85546875" style="89" customWidth="1"/>
    <col min="11788" max="11788" width="11.42578125" style="89" customWidth="1"/>
    <col min="11789" max="11789" width="7.7109375" style="89" customWidth="1"/>
    <col min="11790" max="12032" width="11.42578125" style="89"/>
    <col min="12033" max="12033" width="6.140625" style="89" customWidth="1"/>
    <col min="12034" max="12034" width="44.42578125" style="89" bestFit="1" customWidth="1"/>
    <col min="12035" max="12035" width="5.85546875" style="89" customWidth="1"/>
    <col min="12036" max="12036" width="7.28515625" style="89" customWidth="1"/>
    <col min="12037" max="12037" width="13.42578125" style="89" customWidth="1"/>
    <col min="12038" max="12038" width="18.42578125" style="89" bestFit="1" customWidth="1"/>
    <col min="12039" max="12039" width="12" style="89" customWidth="1"/>
    <col min="12040" max="12040" width="13" style="89" customWidth="1"/>
    <col min="12041" max="12041" width="12.140625" style="89" customWidth="1"/>
    <col min="12042" max="12042" width="9" style="89" customWidth="1"/>
    <col min="12043" max="12043" width="8.85546875" style="89" customWidth="1"/>
    <col min="12044" max="12044" width="11.42578125" style="89" customWidth="1"/>
    <col min="12045" max="12045" width="7.7109375" style="89" customWidth="1"/>
    <col min="12046" max="12288" width="11.42578125" style="89"/>
    <col min="12289" max="12289" width="6.140625" style="89" customWidth="1"/>
    <col min="12290" max="12290" width="44.42578125" style="89" bestFit="1" customWidth="1"/>
    <col min="12291" max="12291" width="5.85546875" style="89" customWidth="1"/>
    <col min="12292" max="12292" width="7.28515625" style="89" customWidth="1"/>
    <col min="12293" max="12293" width="13.42578125" style="89" customWidth="1"/>
    <col min="12294" max="12294" width="18.42578125" style="89" bestFit="1" customWidth="1"/>
    <col min="12295" max="12295" width="12" style="89" customWidth="1"/>
    <col min="12296" max="12296" width="13" style="89" customWidth="1"/>
    <col min="12297" max="12297" width="12.140625" style="89" customWidth="1"/>
    <col min="12298" max="12298" width="9" style="89" customWidth="1"/>
    <col min="12299" max="12299" width="8.85546875" style="89" customWidth="1"/>
    <col min="12300" max="12300" width="11.42578125" style="89" customWidth="1"/>
    <col min="12301" max="12301" width="7.7109375" style="89" customWidth="1"/>
    <col min="12302" max="12544" width="11.42578125" style="89"/>
    <col min="12545" max="12545" width="6.140625" style="89" customWidth="1"/>
    <col min="12546" max="12546" width="44.42578125" style="89" bestFit="1" customWidth="1"/>
    <col min="12547" max="12547" width="5.85546875" style="89" customWidth="1"/>
    <col min="12548" max="12548" width="7.28515625" style="89" customWidth="1"/>
    <col min="12549" max="12549" width="13.42578125" style="89" customWidth="1"/>
    <col min="12550" max="12550" width="18.42578125" style="89" bestFit="1" customWidth="1"/>
    <col min="12551" max="12551" width="12" style="89" customWidth="1"/>
    <col min="12552" max="12552" width="13" style="89" customWidth="1"/>
    <col min="12553" max="12553" width="12.140625" style="89" customWidth="1"/>
    <col min="12554" max="12554" width="9" style="89" customWidth="1"/>
    <col min="12555" max="12555" width="8.85546875" style="89" customWidth="1"/>
    <col min="12556" max="12556" width="11.42578125" style="89" customWidth="1"/>
    <col min="12557" max="12557" width="7.7109375" style="89" customWidth="1"/>
    <col min="12558" max="12800" width="11.42578125" style="89"/>
    <col min="12801" max="12801" width="6.140625" style="89" customWidth="1"/>
    <col min="12802" max="12802" width="44.42578125" style="89" bestFit="1" customWidth="1"/>
    <col min="12803" max="12803" width="5.85546875" style="89" customWidth="1"/>
    <col min="12804" max="12804" width="7.28515625" style="89" customWidth="1"/>
    <col min="12805" max="12805" width="13.42578125" style="89" customWidth="1"/>
    <col min="12806" max="12806" width="18.42578125" style="89" bestFit="1" customWidth="1"/>
    <col min="12807" max="12807" width="12" style="89" customWidth="1"/>
    <col min="12808" max="12808" width="13" style="89" customWidth="1"/>
    <col min="12809" max="12809" width="12.140625" style="89" customWidth="1"/>
    <col min="12810" max="12810" width="9" style="89" customWidth="1"/>
    <col min="12811" max="12811" width="8.85546875" style="89" customWidth="1"/>
    <col min="12812" max="12812" width="11.42578125" style="89" customWidth="1"/>
    <col min="12813" max="12813" width="7.7109375" style="89" customWidth="1"/>
    <col min="12814" max="13056" width="11.42578125" style="89"/>
    <col min="13057" max="13057" width="6.140625" style="89" customWidth="1"/>
    <col min="13058" max="13058" width="44.42578125" style="89" bestFit="1" customWidth="1"/>
    <col min="13059" max="13059" width="5.85546875" style="89" customWidth="1"/>
    <col min="13060" max="13060" width="7.28515625" style="89" customWidth="1"/>
    <col min="13061" max="13061" width="13.42578125" style="89" customWidth="1"/>
    <col min="13062" max="13062" width="18.42578125" style="89" bestFit="1" customWidth="1"/>
    <col min="13063" max="13063" width="12" style="89" customWidth="1"/>
    <col min="13064" max="13064" width="13" style="89" customWidth="1"/>
    <col min="13065" max="13065" width="12.140625" style="89" customWidth="1"/>
    <col min="13066" max="13066" width="9" style="89" customWidth="1"/>
    <col min="13067" max="13067" width="8.85546875" style="89" customWidth="1"/>
    <col min="13068" max="13068" width="11.42578125" style="89" customWidth="1"/>
    <col min="13069" max="13069" width="7.7109375" style="89" customWidth="1"/>
    <col min="13070" max="13312" width="11.42578125" style="89"/>
    <col min="13313" max="13313" width="6.140625" style="89" customWidth="1"/>
    <col min="13314" max="13314" width="44.42578125" style="89" bestFit="1" customWidth="1"/>
    <col min="13315" max="13315" width="5.85546875" style="89" customWidth="1"/>
    <col min="13316" max="13316" width="7.28515625" style="89" customWidth="1"/>
    <col min="13317" max="13317" width="13.42578125" style="89" customWidth="1"/>
    <col min="13318" max="13318" width="18.42578125" style="89" bestFit="1" customWidth="1"/>
    <col min="13319" max="13319" width="12" style="89" customWidth="1"/>
    <col min="13320" max="13320" width="13" style="89" customWidth="1"/>
    <col min="13321" max="13321" width="12.140625" style="89" customWidth="1"/>
    <col min="13322" max="13322" width="9" style="89" customWidth="1"/>
    <col min="13323" max="13323" width="8.85546875" style="89" customWidth="1"/>
    <col min="13324" max="13324" width="11.42578125" style="89" customWidth="1"/>
    <col min="13325" max="13325" width="7.7109375" style="89" customWidth="1"/>
    <col min="13326" max="13568" width="11.42578125" style="89"/>
    <col min="13569" max="13569" width="6.140625" style="89" customWidth="1"/>
    <col min="13570" max="13570" width="44.42578125" style="89" bestFit="1" customWidth="1"/>
    <col min="13571" max="13571" width="5.85546875" style="89" customWidth="1"/>
    <col min="13572" max="13572" width="7.28515625" style="89" customWidth="1"/>
    <col min="13573" max="13573" width="13.42578125" style="89" customWidth="1"/>
    <col min="13574" max="13574" width="18.42578125" style="89" bestFit="1" customWidth="1"/>
    <col min="13575" max="13575" width="12" style="89" customWidth="1"/>
    <col min="13576" max="13576" width="13" style="89" customWidth="1"/>
    <col min="13577" max="13577" width="12.140625" style="89" customWidth="1"/>
    <col min="13578" max="13578" width="9" style="89" customWidth="1"/>
    <col min="13579" max="13579" width="8.85546875" style="89" customWidth="1"/>
    <col min="13580" max="13580" width="11.42578125" style="89" customWidth="1"/>
    <col min="13581" max="13581" width="7.7109375" style="89" customWidth="1"/>
    <col min="13582" max="13824" width="11.42578125" style="89"/>
    <col min="13825" max="13825" width="6.140625" style="89" customWidth="1"/>
    <col min="13826" max="13826" width="44.42578125" style="89" bestFit="1" customWidth="1"/>
    <col min="13827" max="13827" width="5.85546875" style="89" customWidth="1"/>
    <col min="13828" max="13828" width="7.28515625" style="89" customWidth="1"/>
    <col min="13829" max="13829" width="13.42578125" style="89" customWidth="1"/>
    <col min="13830" max="13830" width="18.42578125" style="89" bestFit="1" customWidth="1"/>
    <col min="13831" max="13831" width="12" style="89" customWidth="1"/>
    <col min="13832" max="13832" width="13" style="89" customWidth="1"/>
    <col min="13833" max="13833" width="12.140625" style="89" customWidth="1"/>
    <col min="13834" max="13834" width="9" style="89" customWidth="1"/>
    <col min="13835" max="13835" width="8.85546875" style="89" customWidth="1"/>
    <col min="13836" max="13836" width="11.42578125" style="89" customWidth="1"/>
    <col min="13837" max="13837" width="7.7109375" style="89" customWidth="1"/>
    <col min="13838" max="14080" width="11.42578125" style="89"/>
    <col min="14081" max="14081" width="6.140625" style="89" customWidth="1"/>
    <col min="14082" max="14082" width="44.42578125" style="89" bestFit="1" customWidth="1"/>
    <col min="14083" max="14083" width="5.85546875" style="89" customWidth="1"/>
    <col min="14084" max="14084" width="7.28515625" style="89" customWidth="1"/>
    <col min="14085" max="14085" width="13.42578125" style="89" customWidth="1"/>
    <col min="14086" max="14086" width="18.42578125" style="89" bestFit="1" customWidth="1"/>
    <col min="14087" max="14087" width="12" style="89" customWidth="1"/>
    <col min="14088" max="14088" width="13" style="89" customWidth="1"/>
    <col min="14089" max="14089" width="12.140625" style="89" customWidth="1"/>
    <col min="14090" max="14090" width="9" style="89" customWidth="1"/>
    <col min="14091" max="14091" width="8.85546875" style="89" customWidth="1"/>
    <col min="14092" max="14092" width="11.42578125" style="89" customWidth="1"/>
    <col min="14093" max="14093" width="7.7109375" style="89" customWidth="1"/>
    <col min="14094" max="14336" width="11.42578125" style="89"/>
    <col min="14337" max="14337" width="6.140625" style="89" customWidth="1"/>
    <col min="14338" max="14338" width="44.42578125" style="89" bestFit="1" customWidth="1"/>
    <col min="14339" max="14339" width="5.85546875" style="89" customWidth="1"/>
    <col min="14340" max="14340" width="7.28515625" style="89" customWidth="1"/>
    <col min="14341" max="14341" width="13.42578125" style="89" customWidth="1"/>
    <col min="14342" max="14342" width="18.42578125" style="89" bestFit="1" customWidth="1"/>
    <col min="14343" max="14343" width="12" style="89" customWidth="1"/>
    <col min="14344" max="14344" width="13" style="89" customWidth="1"/>
    <col min="14345" max="14345" width="12.140625" style="89" customWidth="1"/>
    <col min="14346" max="14346" width="9" style="89" customWidth="1"/>
    <col min="14347" max="14347" width="8.85546875" style="89" customWidth="1"/>
    <col min="14348" max="14348" width="11.42578125" style="89" customWidth="1"/>
    <col min="14349" max="14349" width="7.7109375" style="89" customWidth="1"/>
    <col min="14350" max="14592" width="11.42578125" style="89"/>
    <col min="14593" max="14593" width="6.140625" style="89" customWidth="1"/>
    <col min="14594" max="14594" width="44.42578125" style="89" bestFit="1" customWidth="1"/>
    <col min="14595" max="14595" width="5.85546875" style="89" customWidth="1"/>
    <col min="14596" max="14596" width="7.28515625" style="89" customWidth="1"/>
    <col min="14597" max="14597" width="13.42578125" style="89" customWidth="1"/>
    <col min="14598" max="14598" width="18.42578125" style="89" bestFit="1" customWidth="1"/>
    <col min="14599" max="14599" width="12" style="89" customWidth="1"/>
    <col min="14600" max="14600" width="13" style="89" customWidth="1"/>
    <col min="14601" max="14601" width="12.140625" style="89" customWidth="1"/>
    <col min="14602" max="14602" width="9" style="89" customWidth="1"/>
    <col min="14603" max="14603" width="8.85546875" style="89" customWidth="1"/>
    <col min="14604" max="14604" width="11.42578125" style="89" customWidth="1"/>
    <col min="14605" max="14605" width="7.7109375" style="89" customWidth="1"/>
    <col min="14606" max="14848" width="11.42578125" style="89"/>
    <col min="14849" max="14849" width="6.140625" style="89" customWidth="1"/>
    <col min="14850" max="14850" width="44.42578125" style="89" bestFit="1" customWidth="1"/>
    <col min="14851" max="14851" width="5.85546875" style="89" customWidth="1"/>
    <col min="14852" max="14852" width="7.28515625" style="89" customWidth="1"/>
    <col min="14853" max="14853" width="13.42578125" style="89" customWidth="1"/>
    <col min="14854" max="14854" width="18.42578125" style="89" bestFit="1" customWidth="1"/>
    <col min="14855" max="14855" width="12" style="89" customWidth="1"/>
    <col min="14856" max="14856" width="13" style="89" customWidth="1"/>
    <col min="14857" max="14857" width="12.140625" style="89" customWidth="1"/>
    <col min="14858" max="14858" width="9" style="89" customWidth="1"/>
    <col min="14859" max="14859" width="8.85546875" style="89" customWidth="1"/>
    <col min="14860" max="14860" width="11.42578125" style="89" customWidth="1"/>
    <col min="14861" max="14861" width="7.7109375" style="89" customWidth="1"/>
    <col min="14862" max="15104" width="11.42578125" style="89"/>
    <col min="15105" max="15105" width="6.140625" style="89" customWidth="1"/>
    <col min="15106" max="15106" width="44.42578125" style="89" bestFit="1" customWidth="1"/>
    <col min="15107" max="15107" width="5.85546875" style="89" customWidth="1"/>
    <col min="15108" max="15108" width="7.28515625" style="89" customWidth="1"/>
    <col min="15109" max="15109" width="13.42578125" style="89" customWidth="1"/>
    <col min="15110" max="15110" width="18.42578125" style="89" bestFit="1" customWidth="1"/>
    <col min="15111" max="15111" width="12" style="89" customWidth="1"/>
    <col min="15112" max="15112" width="13" style="89" customWidth="1"/>
    <col min="15113" max="15113" width="12.140625" style="89" customWidth="1"/>
    <col min="15114" max="15114" width="9" style="89" customWidth="1"/>
    <col min="15115" max="15115" width="8.85546875" style="89" customWidth="1"/>
    <col min="15116" max="15116" width="11.42578125" style="89" customWidth="1"/>
    <col min="15117" max="15117" width="7.7109375" style="89" customWidth="1"/>
    <col min="15118" max="15360" width="11.42578125" style="89"/>
    <col min="15361" max="15361" width="6.140625" style="89" customWidth="1"/>
    <col min="15362" max="15362" width="44.42578125" style="89" bestFit="1" customWidth="1"/>
    <col min="15363" max="15363" width="5.85546875" style="89" customWidth="1"/>
    <col min="15364" max="15364" width="7.28515625" style="89" customWidth="1"/>
    <col min="15365" max="15365" width="13.42578125" style="89" customWidth="1"/>
    <col min="15366" max="15366" width="18.42578125" style="89" bestFit="1" customWidth="1"/>
    <col min="15367" max="15367" width="12" style="89" customWidth="1"/>
    <col min="15368" max="15368" width="13" style="89" customWidth="1"/>
    <col min="15369" max="15369" width="12.140625" style="89" customWidth="1"/>
    <col min="15370" max="15370" width="9" style="89" customWidth="1"/>
    <col min="15371" max="15371" width="8.85546875" style="89" customWidth="1"/>
    <col min="15372" max="15372" width="11.42578125" style="89" customWidth="1"/>
    <col min="15373" max="15373" width="7.7109375" style="89" customWidth="1"/>
    <col min="15374" max="15616" width="11.42578125" style="89"/>
    <col min="15617" max="15617" width="6.140625" style="89" customWidth="1"/>
    <col min="15618" max="15618" width="44.42578125" style="89" bestFit="1" customWidth="1"/>
    <col min="15619" max="15619" width="5.85546875" style="89" customWidth="1"/>
    <col min="15620" max="15620" width="7.28515625" style="89" customWidth="1"/>
    <col min="15621" max="15621" width="13.42578125" style="89" customWidth="1"/>
    <col min="15622" max="15622" width="18.42578125" style="89" bestFit="1" customWidth="1"/>
    <col min="15623" max="15623" width="12" style="89" customWidth="1"/>
    <col min="15624" max="15624" width="13" style="89" customWidth="1"/>
    <col min="15625" max="15625" width="12.140625" style="89" customWidth="1"/>
    <col min="15626" max="15626" width="9" style="89" customWidth="1"/>
    <col min="15627" max="15627" width="8.85546875" style="89" customWidth="1"/>
    <col min="15628" max="15628" width="11.42578125" style="89" customWidth="1"/>
    <col min="15629" max="15629" width="7.7109375" style="89" customWidth="1"/>
    <col min="15630" max="15872" width="11.42578125" style="89"/>
    <col min="15873" max="15873" width="6.140625" style="89" customWidth="1"/>
    <col min="15874" max="15874" width="44.42578125" style="89" bestFit="1" customWidth="1"/>
    <col min="15875" max="15875" width="5.85546875" style="89" customWidth="1"/>
    <col min="15876" max="15876" width="7.28515625" style="89" customWidth="1"/>
    <col min="15877" max="15877" width="13.42578125" style="89" customWidth="1"/>
    <col min="15878" max="15878" width="18.42578125" style="89" bestFit="1" customWidth="1"/>
    <col min="15879" max="15879" width="12" style="89" customWidth="1"/>
    <col min="15880" max="15880" width="13" style="89" customWidth="1"/>
    <col min="15881" max="15881" width="12.140625" style="89" customWidth="1"/>
    <col min="15882" max="15882" width="9" style="89" customWidth="1"/>
    <col min="15883" max="15883" width="8.85546875" style="89" customWidth="1"/>
    <col min="15884" max="15884" width="11.42578125" style="89" customWidth="1"/>
    <col min="15885" max="15885" width="7.7109375" style="89" customWidth="1"/>
    <col min="15886" max="16128" width="11.42578125" style="89"/>
    <col min="16129" max="16129" width="6.140625" style="89" customWidth="1"/>
    <col min="16130" max="16130" width="44.42578125" style="89" bestFit="1" customWidth="1"/>
    <col min="16131" max="16131" width="5.85546875" style="89" customWidth="1"/>
    <col min="16132" max="16132" width="7.28515625" style="89" customWidth="1"/>
    <col min="16133" max="16133" width="13.42578125" style="89" customWidth="1"/>
    <col min="16134" max="16134" width="18.42578125" style="89" bestFit="1" customWidth="1"/>
    <col min="16135" max="16135" width="12" style="89" customWidth="1"/>
    <col min="16136" max="16136" width="13" style="89" customWidth="1"/>
    <col min="16137" max="16137" width="12.140625" style="89" customWidth="1"/>
    <col min="16138" max="16138" width="9" style="89" customWidth="1"/>
    <col min="16139" max="16139" width="8.85546875" style="89" customWidth="1"/>
    <col min="16140" max="16140" width="11.42578125" style="89" customWidth="1"/>
    <col min="16141" max="16141" width="7.7109375" style="89" customWidth="1"/>
    <col min="16142" max="16384" width="11.42578125" style="89"/>
  </cols>
  <sheetData>
    <row r="1" spans="1:6">
      <c r="A1" s="88"/>
      <c r="D1" s="90"/>
    </row>
    <row r="2" spans="1:6" ht="15" customHeight="1">
      <c r="A2" s="91"/>
      <c r="B2" s="831" t="s">
        <v>225</v>
      </c>
      <c r="C2" s="831"/>
      <c r="D2" s="831"/>
      <c r="E2" s="831"/>
      <c r="F2" s="831"/>
    </row>
    <row r="3" spans="1:6" ht="14.1" customHeight="1">
      <c r="A3" s="91"/>
      <c r="B3" s="830" t="s">
        <v>226</v>
      </c>
      <c r="C3" s="830"/>
      <c r="D3" s="830"/>
      <c r="E3" s="830"/>
      <c r="F3" s="830"/>
    </row>
    <row r="4" spans="1:6">
      <c r="A4" s="91"/>
      <c r="B4" s="830" t="s">
        <v>227</v>
      </c>
      <c r="C4" s="830"/>
      <c r="D4" s="830"/>
      <c r="E4" s="830"/>
      <c r="F4" s="830"/>
    </row>
    <row r="5" spans="1:6" ht="12.95" customHeight="1">
      <c r="A5" s="91"/>
      <c r="B5" s="830" t="s">
        <v>228</v>
      </c>
      <c r="C5" s="830"/>
      <c r="D5" s="830"/>
      <c r="E5" s="830"/>
      <c r="F5" s="830"/>
    </row>
    <row r="6" spans="1:6" ht="12" customHeight="1">
      <c r="A6" s="91"/>
      <c r="B6" s="830" t="s">
        <v>229</v>
      </c>
      <c r="C6" s="830"/>
      <c r="D6" s="830"/>
      <c r="E6" s="830"/>
      <c r="F6" s="830"/>
    </row>
    <row r="7" spans="1:6" ht="12" customHeight="1">
      <c r="A7" s="91"/>
      <c r="B7" s="830" t="s">
        <v>230</v>
      </c>
      <c r="C7" s="830"/>
      <c r="D7" s="830"/>
      <c r="E7" s="830"/>
      <c r="F7" s="830"/>
    </row>
    <row r="8" spans="1:6" s="97" customFormat="1" ht="15.75">
      <c r="A8" s="92"/>
      <c r="B8" s="93"/>
      <c r="C8" s="94"/>
      <c r="D8" s="95"/>
      <c r="E8" s="94"/>
      <c r="F8" s="96"/>
    </row>
    <row r="9" spans="1:6" s="97" customFormat="1" ht="15.75">
      <c r="A9" s="92"/>
      <c r="B9" s="93"/>
      <c r="C9" s="94"/>
      <c r="D9" s="95"/>
      <c r="E9" s="94"/>
      <c r="F9" s="96"/>
    </row>
    <row r="10" spans="1:6" s="97" customFormat="1" ht="15.75">
      <c r="A10" s="92"/>
      <c r="B10" s="93"/>
      <c r="C10" s="94"/>
      <c r="D10" s="95"/>
      <c r="E10" s="94"/>
      <c r="F10" s="96"/>
    </row>
    <row r="11" spans="1:6">
      <c r="A11" s="98"/>
      <c r="B11" s="99"/>
      <c r="C11" s="99"/>
      <c r="D11" s="100"/>
      <c r="E11" s="99"/>
      <c r="F11" s="99"/>
    </row>
    <row r="12" spans="1:6" ht="15.75">
      <c r="A12" s="824" t="s">
        <v>231</v>
      </c>
      <c r="B12" s="824"/>
      <c r="C12" s="824"/>
      <c r="D12" s="824"/>
      <c r="E12" s="824"/>
      <c r="F12" s="824"/>
    </row>
    <row r="13" spans="1:6" ht="15.75">
      <c r="A13" s="102"/>
      <c r="B13" s="102"/>
      <c r="C13" s="102"/>
      <c r="D13" s="102"/>
      <c r="E13" s="102"/>
      <c r="F13" s="102"/>
    </row>
    <row r="14" spans="1:6" ht="38.25" customHeight="1">
      <c r="A14" s="825" t="s">
        <v>274</v>
      </c>
      <c r="B14" s="825"/>
      <c r="C14" s="825"/>
      <c r="D14" s="825"/>
      <c r="E14" s="825"/>
      <c r="F14" s="825"/>
    </row>
    <row r="15" spans="1:6">
      <c r="A15" s="103"/>
      <c r="B15" s="125"/>
      <c r="C15" s="125"/>
      <c r="D15" s="125"/>
      <c r="E15" s="125"/>
      <c r="F15" s="125"/>
    </row>
    <row r="16" spans="1:6">
      <c r="A16" s="103"/>
      <c r="B16" s="125"/>
      <c r="C16" s="125"/>
      <c r="D16" s="125"/>
      <c r="E16" s="125"/>
      <c r="F16" s="125"/>
    </row>
    <row r="17" spans="1:6">
      <c r="A17" s="104" t="s">
        <v>109</v>
      </c>
      <c r="B17" s="105" t="s">
        <v>110</v>
      </c>
      <c r="C17" s="105" t="s">
        <v>80</v>
      </c>
      <c r="D17" s="105" t="s">
        <v>81</v>
      </c>
      <c r="E17" s="105" t="s">
        <v>82</v>
      </c>
      <c r="F17" s="105" t="s">
        <v>83</v>
      </c>
    </row>
    <row r="18" spans="1:6" s="322" customFormat="1" ht="12.75">
      <c r="A18" s="317">
        <v>1</v>
      </c>
      <c r="B18" s="318" t="s">
        <v>104</v>
      </c>
      <c r="C18" s="319" t="s">
        <v>80</v>
      </c>
      <c r="D18" s="319">
        <v>1</v>
      </c>
      <c r="E18" s="324">
        <f>+'[55]APU SENA POZO N2'!F44</f>
        <v>23122.666666666664</v>
      </c>
      <c r="F18" s="321">
        <f>+D18*E18</f>
        <v>23122.666666666664</v>
      </c>
    </row>
    <row r="19" spans="1:6" s="322" customFormat="1" ht="30" customHeight="1">
      <c r="A19" s="317">
        <v>2</v>
      </c>
      <c r="B19" s="318" t="s">
        <v>111</v>
      </c>
      <c r="C19" s="319" t="s">
        <v>85</v>
      </c>
      <c r="D19" s="319">
        <v>1</v>
      </c>
      <c r="E19" s="324">
        <f>+'[55]APU SENA POZO N2'!F88</f>
        <v>2522307.6923076925</v>
      </c>
      <c r="F19" s="321">
        <f t="shared" ref="F19:F30" si="0">+D19*E19</f>
        <v>2522307.6923076925</v>
      </c>
    </row>
    <row r="20" spans="1:6" s="322" customFormat="1" ht="30" customHeight="1">
      <c r="A20" s="317">
        <v>3</v>
      </c>
      <c r="B20" s="318" t="s">
        <v>84</v>
      </c>
      <c r="C20" s="319" t="s">
        <v>85</v>
      </c>
      <c r="D20" s="319">
        <v>4</v>
      </c>
      <c r="E20" s="320">
        <f>+'[55]APU SENA POZO N2'!F130</f>
        <v>3127999.9999999995</v>
      </c>
      <c r="F20" s="321">
        <f t="shared" si="0"/>
        <v>12511999.999999998</v>
      </c>
    </row>
    <row r="21" spans="1:6" s="322" customFormat="1" ht="12.75">
      <c r="A21" s="317">
        <v>4</v>
      </c>
      <c r="B21" s="318" t="s">
        <v>86</v>
      </c>
      <c r="C21" s="319" t="s">
        <v>85</v>
      </c>
      <c r="D21" s="319">
        <v>5</v>
      </c>
      <c r="E21" s="324">
        <f>+'[55]APU SENA POZO N2'!F178</f>
        <v>182850.00000000009</v>
      </c>
      <c r="F21" s="321">
        <f t="shared" si="0"/>
        <v>914250.00000000047</v>
      </c>
    </row>
    <row r="22" spans="1:6" s="322" customFormat="1" ht="44.25" customHeight="1">
      <c r="A22" s="317">
        <v>5</v>
      </c>
      <c r="B22" s="318" t="s">
        <v>87</v>
      </c>
      <c r="C22" s="319" t="s">
        <v>85</v>
      </c>
      <c r="D22" s="319">
        <v>1</v>
      </c>
      <c r="E22" s="324">
        <f>+'[55]APU SENA POZO N2'!F222</f>
        <v>2058499.8850000002</v>
      </c>
      <c r="F22" s="321">
        <f>+D22*E22</f>
        <v>2058499.8850000002</v>
      </c>
    </row>
    <row r="23" spans="1:6" s="322" customFormat="1" ht="45" customHeight="1">
      <c r="A23" s="317">
        <v>6</v>
      </c>
      <c r="B23" s="325" t="s">
        <v>88</v>
      </c>
      <c r="C23" s="319" t="s">
        <v>85</v>
      </c>
      <c r="D23" s="319">
        <v>2</v>
      </c>
      <c r="E23" s="320">
        <f>+'[55]APU SENA POZO N2'!F270</f>
        <v>2401085</v>
      </c>
      <c r="F23" s="321">
        <f>+D23*E23</f>
        <v>4802170</v>
      </c>
    </row>
    <row r="24" spans="1:6" s="322" customFormat="1" ht="48" customHeight="1">
      <c r="A24" s="317">
        <v>7</v>
      </c>
      <c r="B24" s="325" t="s">
        <v>89</v>
      </c>
      <c r="C24" s="319" t="s">
        <v>85</v>
      </c>
      <c r="D24" s="319">
        <v>4</v>
      </c>
      <c r="E24" s="324">
        <f>+'[55]APU SENA POZO N2'!F318</f>
        <v>1701999.9999999993</v>
      </c>
      <c r="F24" s="321">
        <f t="shared" si="0"/>
        <v>6807999.9999999972</v>
      </c>
    </row>
    <row r="25" spans="1:6" s="322" customFormat="1" ht="25.5">
      <c r="A25" s="317">
        <v>8</v>
      </c>
      <c r="B25" s="327" t="s">
        <v>90</v>
      </c>
      <c r="C25" s="319" t="s">
        <v>85</v>
      </c>
      <c r="D25" s="319">
        <v>3</v>
      </c>
      <c r="E25" s="340">
        <f>+'[55]APU SENA POZO N2'!F360</f>
        <v>446855.50000000006</v>
      </c>
      <c r="F25" s="321">
        <f t="shared" si="0"/>
        <v>1340566.5000000002</v>
      </c>
    </row>
    <row r="26" spans="1:6" s="322" customFormat="1" ht="26.25" customHeight="1">
      <c r="A26" s="317">
        <v>9</v>
      </c>
      <c r="B26" s="327" t="s">
        <v>91</v>
      </c>
      <c r="C26" s="319" t="s">
        <v>85</v>
      </c>
      <c r="D26" s="319">
        <v>3</v>
      </c>
      <c r="E26" s="340">
        <f>+'[55]APU SENA POZO N2'!F405</f>
        <v>595010</v>
      </c>
      <c r="F26" s="321">
        <f t="shared" si="0"/>
        <v>1785030</v>
      </c>
    </row>
    <row r="27" spans="1:6" s="322" customFormat="1" ht="31.5" customHeight="1">
      <c r="A27" s="317">
        <v>10</v>
      </c>
      <c r="B27" s="329" t="s">
        <v>92</v>
      </c>
      <c r="C27" s="319" t="s">
        <v>85</v>
      </c>
      <c r="D27" s="319">
        <v>3</v>
      </c>
      <c r="E27" s="340">
        <f>+'[55]APU SENA POZO N2'!F448</f>
        <v>153237.5</v>
      </c>
      <c r="F27" s="321">
        <f t="shared" si="0"/>
        <v>459712.5</v>
      </c>
    </row>
    <row r="28" spans="1:6" s="322" customFormat="1" ht="25.5">
      <c r="A28" s="317">
        <v>11</v>
      </c>
      <c r="B28" s="329" t="s">
        <v>93</v>
      </c>
      <c r="C28" s="319" t="s">
        <v>85</v>
      </c>
      <c r="D28" s="319">
        <v>3</v>
      </c>
      <c r="E28" s="340">
        <f>+'[55]APU SENA POZO N2'!F491</f>
        <v>142324</v>
      </c>
      <c r="F28" s="321">
        <f t="shared" si="0"/>
        <v>426972</v>
      </c>
    </row>
    <row r="29" spans="1:6" s="322" customFormat="1" ht="25.5">
      <c r="A29" s="317">
        <v>12</v>
      </c>
      <c r="B29" s="329" t="s">
        <v>237</v>
      </c>
      <c r="C29" s="319" t="s">
        <v>85</v>
      </c>
      <c r="D29" s="319">
        <v>1</v>
      </c>
      <c r="E29" s="340">
        <f>+'[55]APU SENA POZO N2'!F540</f>
        <v>471323.66666666663</v>
      </c>
      <c r="F29" s="321">
        <f t="shared" si="0"/>
        <v>471323.66666666663</v>
      </c>
    </row>
    <row r="30" spans="1:6" s="322" customFormat="1" ht="30" customHeight="1">
      <c r="A30" s="317">
        <v>13</v>
      </c>
      <c r="B30" s="318" t="s">
        <v>275</v>
      </c>
      <c r="C30" s="319" t="s">
        <v>85</v>
      </c>
      <c r="D30" s="319">
        <v>1</v>
      </c>
      <c r="E30" s="324">
        <f>+'[55]APU SENA POZO N2'!F586</f>
        <v>15840975.15</v>
      </c>
      <c r="F30" s="321">
        <f t="shared" si="0"/>
        <v>15840975.15</v>
      </c>
    </row>
    <row r="31" spans="1:6" s="322" customFormat="1" ht="36.75" customHeight="1">
      <c r="A31" s="317">
        <v>14</v>
      </c>
      <c r="B31" s="318" t="s">
        <v>276</v>
      </c>
      <c r="C31" s="319" t="s">
        <v>85</v>
      </c>
      <c r="D31" s="319">
        <v>1</v>
      </c>
      <c r="E31" s="324">
        <f>+'[55]APU SENA POZO N2'!F630</f>
        <v>4296630</v>
      </c>
      <c r="F31" s="321">
        <f>+D31*E31</f>
        <v>4296630</v>
      </c>
    </row>
    <row r="32" spans="1:6" s="322" customFormat="1" ht="31.5" customHeight="1">
      <c r="A32" s="317">
        <v>15</v>
      </c>
      <c r="B32" s="329" t="s">
        <v>277</v>
      </c>
      <c r="C32" s="319" t="s">
        <v>85</v>
      </c>
      <c r="D32" s="319">
        <v>1</v>
      </c>
      <c r="E32" s="341">
        <f>+'[55]APU SENA POZO N2'!F675</f>
        <v>76002361.5</v>
      </c>
      <c r="F32" s="331">
        <f t="shared" ref="F32:F39" si="1">+D32*E32</f>
        <v>76002361.5</v>
      </c>
    </row>
    <row r="33" spans="1:7" s="322" customFormat="1" ht="29.25" customHeight="1">
      <c r="A33" s="317">
        <v>16</v>
      </c>
      <c r="B33" s="329" t="s">
        <v>278</v>
      </c>
      <c r="C33" s="319" t="s">
        <v>85</v>
      </c>
      <c r="D33" s="319">
        <v>1</v>
      </c>
      <c r="E33" s="341">
        <f>+'[55]APU SENA POZO N2'!F719</f>
        <v>12309979.5</v>
      </c>
      <c r="F33" s="331">
        <f t="shared" si="1"/>
        <v>12309979.5</v>
      </c>
    </row>
    <row r="34" spans="1:7" s="322" customFormat="1" ht="25.5">
      <c r="A34" s="317">
        <v>17</v>
      </c>
      <c r="B34" s="329" t="s">
        <v>238</v>
      </c>
      <c r="C34" s="319" t="s">
        <v>85</v>
      </c>
      <c r="D34" s="319">
        <v>1</v>
      </c>
      <c r="E34" s="324">
        <f>+'[55]APU SENA POZO N2'!F761</f>
        <v>7064174</v>
      </c>
      <c r="F34" s="321">
        <f t="shared" si="1"/>
        <v>7064174</v>
      </c>
    </row>
    <row r="35" spans="1:7" s="322" customFormat="1" ht="68.25" customHeight="1">
      <c r="A35" s="317">
        <v>18</v>
      </c>
      <c r="B35" s="329" t="s">
        <v>95</v>
      </c>
      <c r="C35" s="319" t="s">
        <v>85</v>
      </c>
      <c r="D35" s="319">
        <v>2</v>
      </c>
      <c r="E35" s="341">
        <f>+'[55]APU SENA POZO N2'!F805</f>
        <v>857591.8</v>
      </c>
      <c r="F35" s="331">
        <f t="shared" si="1"/>
        <v>1715183.6</v>
      </c>
    </row>
    <row r="36" spans="1:7" s="322" customFormat="1" ht="12.75">
      <c r="A36" s="317">
        <v>19</v>
      </c>
      <c r="B36" s="329" t="s">
        <v>239</v>
      </c>
      <c r="C36" s="319" t="s">
        <v>85</v>
      </c>
      <c r="D36" s="319">
        <v>1</v>
      </c>
      <c r="E36" s="340">
        <f>+'[55]APU SENA POZO N2'!F848</f>
        <v>5562297</v>
      </c>
      <c r="F36" s="321">
        <f t="shared" si="1"/>
        <v>5562297</v>
      </c>
    </row>
    <row r="37" spans="1:7" s="322" customFormat="1" ht="25.5">
      <c r="A37" s="317">
        <v>20</v>
      </c>
      <c r="B37" s="318" t="s">
        <v>279</v>
      </c>
      <c r="C37" s="319" t="s">
        <v>11</v>
      </c>
      <c r="D37" s="319">
        <v>30</v>
      </c>
      <c r="E37" s="320">
        <f>+'[55]APU SENA POZO N2'!F891</f>
        <v>454892.62000000005</v>
      </c>
      <c r="F37" s="321">
        <f t="shared" si="1"/>
        <v>13646778.600000001</v>
      </c>
    </row>
    <row r="38" spans="1:7" s="322" customFormat="1" ht="25.5">
      <c r="A38" s="317">
        <v>21</v>
      </c>
      <c r="B38" s="318" t="s">
        <v>245</v>
      </c>
      <c r="C38" s="319" t="s">
        <v>11</v>
      </c>
      <c r="D38" s="319">
        <v>20</v>
      </c>
      <c r="E38" s="320">
        <f>+'[55]APU SENA POZO N2'!F934</f>
        <v>202791.76666666666</v>
      </c>
      <c r="F38" s="321">
        <f t="shared" si="1"/>
        <v>4055835.333333333</v>
      </c>
    </row>
    <row r="39" spans="1:7" s="322" customFormat="1" ht="25.5">
      <c r="A39" s="317">
        <v>22</v>
      </c>
      <c r="B39" s="318" t="s">
        <v>249</v>
      </c>
      <c r="C39" s="319" t="s">
        <v>11</v>
      </c>
      <c r="D39" s="319">
        <v>10</v>
      </c>
      <c r="E39" s="320">
        <f>+'[55]APU SENA POZO N2'!F977</f>
        <v>79773.200000000012</v>
      </c>
      <c r="F39" s="321">
        <f t="shared" si="1"/>
        <v>797732.00000000012</v>
      </c>
    </row>
    <row r="40" spans="1:7" s="322" customFormat="1" ht="12.75">
      <c r="A40" s="317">
        <v>23</v>
      </c>
      <c r="B40" s="329" t="s">
        <v>236</v>
      </c>
      <c r="C40" s="319" t="s">
        <v>85</v>
      </c>
      <c r="D40" s="319">
        <v>1</v>
      </c>
      <c r="E40" s="320">
        <f>+'[55]APU SENA POZO N2'!F1019</f>
        <v>528706.75000000012</v>
      </c>
      <c r="F40" s="321">
        <f>+D40*E40</f>
        <v>528706.75000000012</v>
      </c>
    </row>
    <row r="41" spans="1:7" s="322" customFormat="1" ht="94.5" customHeight="1">
      <c r="A41" s="317">
        <v>24</v>
      </c>
      <c r="B41" s="336" t="s">
        <v>280</v>
      </c>
      <c r="C41" s="319" t="s">
        <v>85</v>
      </c>
      <c r="D41" s="319">
        <v>2</v>
      </c>
      <c r="E41" s="320">
        <f>+'[55]APU SENA POZO N2'!F1061</f>
        <v>8047286</v>
      </c>
      <c r="F41" s="321">
        <f t="shared" ref="F41:F51" si="2">+D41*E41</f>
        <v>16094572</v>
      </c>
    </row>
    <row r="42" spans="1:7" s="322" customFormat="1" ht="12.75">
      <c r="A42" s="317">
        <v>25</v>
      </c>
      <c r="B42" s="342" t="s">
        <v>112</v>
      </c>
      <c r="C42" s="319" t="s">
        <v>85</v>
      </c>
      <c r="D42" s="319">
        <v>1</v>
      </c>
      <c r="E42" s="320">
        <f>+'[55]APU SENA POZO N2'!F1102</f>
        <v>450194.33333333331</v>
      </c>
      <c r="F42" s="321">
        <f t="shared" si="2"/>
        <v>450194.33333333331</v>
      </c>
    </row>
    <row r="43" spans="1:7" s="322" customFormat="1" ht="12.75">
      <c r="A43" s="317">
        <v>26</v>
      </c>
      <c r="B43" s="318" t="s">
        <v>101</v>
      </c>
      <c r="C43" s="319" t="s">
        <v>85</v>
      </c>
      <c r="D43" s="319">
        <v>1</v>
      </c>
      <c r="E43" s="320">
        <f>+'[55]APU SENA POZO N2'!F1147</f>
        <v>6900920</v>
      </c>
      <c r="F43" s="321">
        <f t="shared" si="2"/>
        <v>6900920</v>
      </c>
    </row>
    <row r="44" spans="1:7" s="322" customFormat="1" ht="25.5">
      <c r="A44" s="317">
        <v>27</v>
      </c>
      <c r="B44" s="318" t="s">
        <v>103</v>
      </c>
      <c r="C44" s="319" t="s">
        <v>85</v>
      </c>
      <c r="D44" s="319">
        <v>1</v>
      </c>
      <c r="E44" s="320">
        <f>+'[55]APU SENA POZO N2'!F1190</f>
        <v>5374525</v>
      </c>
      <c r="F44" s="321">
        <f t="shared" si="2"/>
        <v>5374525</v>
      </c>
    </row>
    <row r="45" spans="1:7" s="322" customFormat="1" ht="25.5">
      <c r="A45" s="317">
        <v>28</v>
      </c>
      <c r="B45" s="329" t="s">
        <v>105</v>
      </c>
      <c r="C45" s="319" t="s">
        <v>85</v>
      </c>
      <c r="D45" s="319">
        <v>1</v>
      </c>
      <c r="E45" s="320">
        <f>+'[55]APU SENA POZO N2'!F1240</f>
        <v>101808.505</v>
      </c>
      <c r="F45" s="331">
        <f t="shared" si="2"/>
        <v>101808.505</v>
      </c>
    </row>
    <row r="46" spans="1:7" s="322" customFormat="1" ht="41.25" customHeight="1">
      <c r="A46" s="317">
        <v>29</v>
      </c>
      <c r="B46" s="329" t="s">
        <v>106</v>
      </c>
      <c r="C46" s="319" t="s">
        <v>85</v>
      </c>
      <c r="D46" s="319">
        <v>1</v>
      </c>
      <c r="E46" s="330">
        <f>+'[55]APU SENA POZO N2'!F1290</f>
        <v>122274.15800000001</v>
      </c>
      <c r="F46" s="331">
        <f t="shared" si="2"/>
        <v>122274.15800000001</v>
      </c>
    </row>
    <row r="47" spans="1:7" s="322" customFormat="1" ht="14.1" customHeight="1">
      <c r="A47" s="317">
        <v>30</v>
      </c>
      <c r="B47" s="329" t="s">
        <v>257</v>
      </c>
      <c r="C47" s="319" t="s">
        <v>85</v>
      </c>
      <c r="D47" s="319">
        <v>6</v>
      </c>
      <c r="E47" s="330">
        <f>+'[55]APU SENA POZO N2'!F1338</f>
        <v>99477.8</v>
      </c>
      <c r="F47" s="331">
        <f t="shared" si="2"/>
        <v>596866.80000000005</v>
      </c>
    </row>
    <row r="48" spans="1:7" s="322" customFormat="1" ht="55.5" customHeight="1">
      <c r="A48" s="317">
        <v>31</v>
      </c>
      <c r="B48" s="325" t="s">
        <v>107</v>
      </c>
      <c r="C48" s="319" t="s">
        <v>85</v>
      </c>
      <c r="D48" s="319">
        <v>1</v>
      </c>
      <c r="E48" s="320">
        <f>+'[55]APU SENA POZO N2'!F1385</f>
        <v>1126882</v>
      </c>
      <c r="F48" s="331">
        <f t="shared" si="2"/>
        <v>1126882</v>
      </c>
      <c r="G48" s="338"/>
    </row>
    <row r="49" spans="1:10" s="322" customFormat="1" ht="30.75" customHeight="1">
      <c r="A49" s="317">
        <v>32</v>
      </c>
      <c r="B49" s="318" t="s">
        <v>256</v>
      </c>
      <c r="C49" s="319" t="s">
        <v>85</v>
      </c>
      <c r="D49" s="319">
        <v>4</v>
      </c>
      <c r="E49" s="320">
        <f>+'[55]APU SENA POZO N2'!F1427</f>
        <v>28255.5</v>
      </c>
      <c r="F49" s="321">
        <f t="shared" si="2"/>
        <v>113022</v>
      </c>
    </row>
    <row r="50" spans="1:10" s="322" customFormat="1" ht="25.5">
      <c r="A50" s="317">
        <v>33</v>
      </c>
      <c r="B50" s="329" t="s">
        <v>259</v>
      </c>
      <c r="C50" s="319" t="s">
        <v>85</v>
      </c>
      <c r="D50" s="319">
        <v>2</v>
      </c>
      <c r="E50" s="330">
        <f>+'[55]APU SENA POZO N2'!F1471</f>
        <v>183387</v>
      </c>
      <c r="F50" s="321">
        <f t="shared" si="2"/>
        <v>366774</v>
      </c>
    </row>
    <row r="51" spans="1:10" s="322" customFormat="1" ht="26.25" customHeight="1">
      <c r="A51" s="317">
        <v>34</v>
      </c>
      <c r="B51" s="333" t="s">
        <v>437</v>
      </c>
      <c r="C51" s="319" t="s">
        <v>85</v>
      </c>
      <c r="D51" s="319">
        <v>4</v>
      </c>
      <c r="E51" s="330">
        <f>+'[55]APU SENA POZO N2'!F1516</f>
        <v>157523.5</v>
      </c>
      <c r="F51" s="321">
        <f t="shared" si="2"/>
        <v>630094</v>
      </c>
    </row>
    <row r="52" spans="1:10" s="322" customFormat="1" ht="63.75">
      <c r="A52" s="317">
        <v>35</v>
      </c>
      <c r="B52" s="333" t="s">
        <v>438</v>
      </c>
      <c r="C52" s="319" t="s">
        <v>85</v>
      </c>
      <c r="D52" s="319">
        <v>1</v>
      </c>
      <c r="E52" s="330">
        <f>'[55]APU SENA POZO N2'!F1562</f>
        <v>6790439.5000000009</v>
      </c>
      <c r="F52" s="321">
        <f>+D52*E52</f>
        <v>6790439.5000000009</v>
      </c>
    </row>
    <row r="53" spans="1:10">
      <c r="A53" s="826" t="s">
        <v>17</v>
      </c>
      <c r="B53" s="827"/>
      <c r="C53" s="827"/>
      <c r="D53" s="827"/>
      <c r="E53" s="828"/>
      <c r="F53" s="107">
        <f>+SUM(F18:F52)</f>
        <v>214612980.64030769</v>
      </c>
      <c r="I53" s="273">
        <f>1.1*(1+0.15+0.05+0.05*1.16)*F53</f>
        <v>296981442.61005783</v>
      </c>
      <c r="J53" s="273">
        <f>I53/17</f>
        <v>17469496.624121048</v>
      </c>
    </row>
    <row r="54" spans="1:10" hidden="1">
      <c r="A54" s="106"/>
      <c r="B54" s="109" t="s">
        <v>260</v>
      </c>
      <c r="C54" s="108"/>
      <c r="D54" s="108"/>
      <c r="E54" s="110"/>
      <c r="F54" s="111">
        <f>0.05*F53</f>
        <v>10730649.032015385</v>
      </c>
    </row>
    <row r="55" spans="1:10" hidden="1">
      <c r="A55" s="106"/>
      <c r="B55" s="109" t="s">
        <v>261</v>
      </c>
      <c r="C55" s="108"/>
      <c r="D55" s="108"/>
      <c r="E55" s="108"/>
      <c r="F55" s="111">
        <f>0.05*F53</f>
        <v>10730649.032015385</v>
      </c>
    </row>
    <row r="56" spans="1:10" hidden="1">
      <c r="A56" s="106"/>
      <c r="B56" s="109" t="s">
        <v>262</v>
      </c>
      <c r="C56" s="108"/>
      <c r="D56" s="108"/>
      <c r="E56" s="108"/>
      <c r="F56" s="111">
        <f>0.05*F53</f>
        <v>10730649.032015385</v>
      </c>
    </row>
    <row r="57" spans="1:10" hidden="1">
      <c r="A57" s="106"/>
      <c r="B57" s="109" t="s">
        <v>263</v>
      </c>
      <c r="C57" s="108"/>
      <c r="D57" s="108"/>
      <c r="E57" s="108"/>
      <c r="F57" s="111">
        <f>SUM(F53:F56)</f>
        <v>246804927.73635384</v>
      </c>
    </row>
    <row r="58" spans="1:10">
      <c r="A58" s="829" t="s">
        <v>264</v>
      </c>
      <c r="B58" s="829"/>
      <c r="C58" s="829" t="s">
        <v>16</v>
      </c>
      <c r="D58" s="829"/>
      <c r="E58" s="829"/>
      <c r="F58" s="829"/>
    </row>
    <row r="59" spans="1:10">
      <c r="A59" s="819" t="s">
        <v>265</v>
      </c>
      <c r="B59" s="819"/>
      <c r="C59" s="820" t="s">
        <v>17</v>
      </c>
      <c r="D59" s="820"/>
      <c r="E59" s="820"/>
      <c r="F59" s="112">
        <f>+F53</f>
        <v>214612980.64030769</v>
      </c>
    </row>
    <row r="60" spans="1:10">
      <c r="A60" s="819"/>
      <c r="B60" s="819"/>
      <c r="C60" s="820" t="s">
        <v>266</v>
      </c>
      <c r="D60" s="820"/>
      <c r="E60" s="113">
        <v>0.15</v>
      </c>
      <c r="F60" s="114">
        <f>+F59*E60</f>
        <v>32191947.096046153</v>
      </c>
    </row>
    <row r="61" spans="1:10">
      <c r="A61" s="819"/>
      <c r="B61" s="819"/>
      <c r="C61" s="820" t="s">
        <v>267</v>
      </c>
      <c r="D61" s="820"/>
      <c r="E61" s="113">
        <v>0.05</v>
      </c>
      <c r="F61" s="114">
        <f>+F59*E61</f>
        <v>10730649.032015385</v>
      </c>
    </row>
    <row r="62" spans="1:10">
      <c r="A62" s="819" t="s">
        <v>268</v>
      </c>
      <c r="B62" s="819"/>
      <c r="C62" s="820" t="s">
        <v>20</v>
      </c>
      <c r="D62" s="820"/>
      <c r="E62" s="113">
        <f>+E61</f>
        <v>0.05</v>
      </c>
      <c r="F62" s="114">
        <f>+F61</f>
        <v>10730649.032015385</v>
      </c>
    </row>
    <row r="63" spans="1:10">
      <c r="A63" s="819"/>
      <c r="B63" s="819"/>
      <c r="C63" s="820" t="s">
        <v>78</v>
      </c>
      <c r="D63" s="820"/>
      <c r="E63" s="113">
        <v>0.16</v>
      </c>
      <c r="F63" s="114">
        <f>+F62*E63</f>
        <v>1716903.8451224617</v>
      </c>
    </row>
    <row r="64" spans="1:10">
      <c r="A64" s="819"/>
      <c r="B64" s="819"/>
      <c r="C64" s="820" t="s">
        <v>22</v>
      </c>
      <c r="D64" s="820"/>
      <c r="E64" s="820"/>
      <c r="F64" s="115">
        <f>+SUM(F59:F63)</f>
        <v>269983129.6455071</v>
      </c>
    </row>
    <row r="65" spans="1:6">
      <c r="A65" s="819" t="s">
        <v>21</v>
      </c>
      <c r="B65" s="819"/>
      <c r="C65" s="820" t="s">
        <v>123</v>
      </c>
      <c r="D65" s="820"/>
      <c r="E65" s="316">
        <v>0.08</v>
      </c>
      <c r="F65" s="111">
        <f>+F64*E65</f>
        <v>21598650.371640567</v>
      </c>
    </row>
    <row r="66" spans="1:6">
      <c r="A66" s="819"/>
      <c r="B66" s="819"/>
      <c r="C66" s="821" t="s">
        <v>269</v>
      </c>
      <c r="D66" s="822"/>
      <c r="E66" s="113">
        <v>0.02</v>
      </c>
      <c r="F66" s="111">
        <f>+F64*E66</f>
        <v>5399662.5929101417</v>
      </c>
    </row>
    <row r="67" spans="1:6">
      <c r="A67" s="819"/>
      <c r="B67" s="819"/>
      <c r="C67" s="820" t="s">
        <v>270</v>
      </c>
      <c r="D67" s="820"/>
      <c r="E67" s="820"/>
      <c r="F67" s="116">
        <f>+F65+F64+F66</f>
        <v>296981442.61005783</v>
      </c>
    </row>
    <row r="68" spans="1:6">
      <c r="A68" s="101"/>
      <c r="B68" s="117"/>
      <c r="C68" s="101"/>
      <c r="D68" s="101"/>
      <c r="E68" s="101"/>
      <c r="F68" s="120"/>
    </row>
    <row r="69" spans="1:6">
      <c r="A69" s="101"/>
      <c r="B69" s="117"/>
      <c r="C69" s="101"/>
      <c r="D69" s="101"/>
      <c r="E69" s="101"/>
      <c r="F69" s="120"/>
    </row>
    <row r="70" spans="1:6">
      <c r="A70" s="101"/>
      <c r="B70" s="117"/>
      <c r="C70" s="101"/>
      <c r="D70" s="101"/>
      <c r="E70" s="101"/>
      <c r="F70" s="120"/>
    </row>
    <row r="71" spans="1:6" hidden="1">
      <c r="A71" s="101"/>
      <c r="B71" s="117"/>
      <c r="C71" s="101"/>
      <c r="D71" s="101"/>
      <c r="E71" s="101"/>
      <c r="F71" s="120"/>
    </row>
    <row r="72" spans="1:6" hidden="1">
      <c r="A72" s="91" t="s">
        <v>271</v>
      </c>
      <c r="B72" s="117"/>
      <c r="C72" s="101"/>
      <c r="D72" s="100"/>
      <c r="E72" s="101"/>
      <c r="F72" s="120"/>
    </row>
    <row r="73" spans="1:6" hidden="1">
      <c r="A73" s="91"/>
      <c r="B73" s="101"/>
      <c r="C73" s="121"/>
      <c r="D73" s="122"/>
      <c r="E73" s="121"/>
      <c r="F73" s="121"/>
    </row>
    <row r="74" spans="1:6" hidden="1">
      <c r="A74" s="103" t="s">
        <v>272</v>
      </c>
      <c r="B74" s="101"/>
      <c r="C74" s="121"/>
      <c r="D74" s="122"/>
      <c r="E74" s="121"/>
      <c r="F74" s="121"/>
    </row>
    <row r="75" spans="1:6" hidden="1">
      <c r="A75" s="98" t="s">
        <v>273</v>
      </c>
      <c r="B75" s="101"/>
      <c r="C75" s="101"/>
      <c r="D75" s="100"/>
      <c r="E75" s="101"/>
      <c r="F75" s="101"/>
    </row>
    <row r="76" spans="1:6" s="97" customFormat="1" ht="15.75">
      <c r="A76" s="92"/>
      <c r="B76" s="93"/>
      <c r="C76" s="94"/>
      <c r="D76" s="95"/>
      <c r="E76" s="94"/>
      <c r="F76" s="96"/>
    </row>
  </sheetData>
  <mergeCells count="26">
    <mergeCell ref="B7:F7"/>
    <mergeCell ref="B2:F2"/>
    <mergeCell ref="B3:F3"/>
    <mergeCell ref="B4:F4"/>
    <mergeCell ref="B5:F5"/>
    <mergeCell ref="B6:F6"/>
    <mergeCell ref="A12:F12"/>
    <mergeCell ref="A14:F14"/>
    <mergeCell ref="A53:E53"/>
    <mergeCell ref="A58:B58"/>
    <mergeCell ref="C58:F58"/>
    <mergeCell ref="A62:A64"/>
    <mergeCell ref="B62:B64"/>
    <mergeCell ref="C62:D62"/>
    <mergeCell ref="C63:D63"/>
    <mergeCell ref="C64:E64"/>
    <mergeCell ref="A59:A61"/>
    <mergeCell ref="B59:B61"/>
    <mergeCell ref="C59:E59"/>
    <mergeCell ref="C60:D60"/>
    <mergeCell ref="C61:D61"/>
    <mergeCell ref="A65:A67"/>
    <mergeCell ref="B65:B67"/>
    <mergeCell ref="C65:D65"/>
    <mergeCell ref="C66:D66"/>
    <mergeCell ref="C67:E67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portrait" r:id="rId1"/>
  <rowBreaks count="1" manualBreakCount="1">
    <brk id="57" max="16383" man="1"/>
  </rowBreaks>
  <colBreaks count="1" manualBreakCount="1">
    <brk id="6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N91"/>
  <sheetViews>
    <sheetView view="pageBreakPreview" zoomScale="85" zoomScaleSheetLayoutView="85" workbookViewId="0">
      <selection activeCell="B26" sqref="B26:G26"/>
    </sheetView>
  </sheetViews>
  <sheetFormatPr baseColWidth="10" defaultRowHeight="15"/>
  <cols>
    <col min="1" max="1" width="8.7109375" style="456" customWidth="1"/>
    <col min="2" max="3" width="10.7109375" style="456" customWidth="1"/>
    <col min="4" max="4" width="15.85546875" style="456" customWidth="1"/>
    <col min="5" max="5" width="14.42578125" style="456" customWidth="1"/>
    <col min="6" max="6" width="9.85546875" style="456" customWidth="1"/>
    <col min="7" max="7" width="22.140625" style="456" customWidth="1"/>
    <col min="8" max="8" width="10.7109375" style="456" customWidth="1"/>
    <col min="9" max="9" width="12.5703125" style="456" customWidth="1"/>
    <col min="10" max="10" width="18.7109375" style="456" customWidth="1"/>
    <col min="11" max="11" width="20.28515625" style="456" customWidth="1"/>
    <col min="12" max="16384" width="11.42578125" style="456"/>
  </cols>
  <sheetData>
    <row r="1" spans="1:11" ht="15" customHeight="1">
      <c r="A1" s="867"/>
      <c r="B1" s="868"/>
      <c r="C1" s="873" t="s">
        <v>0</v>
      </c>
      <c r="D1" s="874"/>
      <c r="E1" s="874"/>
      <c r="F1" s="874"/>
      <c r="G1" s="874"/>
      <c r="H1" s="874"/>
      <c r="I1" s="874"/>
      <c r="J1" s="875"/>
      <c r="K1" s="882"/>
    </row>
    <row r="2" spans="1:11" ht="11.25" customHeight="1">
      <c r="A2" s="869"/>
      <c r="B2" s="870"/>
      <c r="C2" s="876"/>
      <c r="D2" s="877"/>
      <c r="E2" s="877"/>
      <c r="F2" s="877"/>
      <c r="G2" s="877"/>
      <c r="H2" s="877"/>
      <c r="I2" s="877"/>
      <c r="J2" s="878"/>
      <c r="K2" s="883"/>
    </row>
    <row r="3" spans="1:11" ht="14.25" customHeight="1">
      <c r="A3" s="869"/>
      <c r="B3" s="870"/>
      <c r="C3" s="876"/>
      <c r="D3" s="877"/>
      <c r="E3" s="877"/>
      <c r="F3" s="877"/>
      <c r="G3" s="877"/>
      <c r="H3" s="877"/>
      <c r="I3" s="877"/>
      <c r="J3" s="878"/>
      <c r="K3" s="883"/>
    </row>
    <row r="4" spans="1:11" ht="19.5" customHeight="1" thickBot="1">
      <c r="A4" s="871"/>
      <c r="B4" s="872"/>
      <c r="C4" s="879"/>
      <c r="D4" s="880"/>
      <c r="E4" s="880"/>
      <c r="F4" s="880"/>
      <c r="G4" s="880"/>
      <c r="H4" s="880"/>
      <c r="I4" s="880"/>
      <c r="J4" s="881"/>
      <c r="K4" s="884"/>
    </row>
    <row r="5" spans="1:11" ht="6" customHeight="1" thickBot="1">
      <c r="A5" s="457"/>
      <c r="B5" s="458"/>
      <c r="C5" s="458"/>
      <c r="D5" s="458"/>
      <c r="E5" s="458"/>
      <c r="F5" s="458"/>
      <c r="G5" s="458"/>
      <c r="H5" s="458"/>
      <c r="I5" s="458"/>
      <c r="J5" s="458"/>
      <c r="K5" s="459"/>
    </row>
    <row r="6" spans="1:11" ht="15.95" customHeight="1" thickTop="1">
      <c r="A6" s="885" t="s">
        <v>2</v>
      </c>
      <c r="B6" s="886"/>
      <c r="C6" s="889" t="s">
        <v>565</v>
      </c>
      <c r="D6" s="886"/>
      <c r="E6" s="886"/>
      <c r="F6" s="886"/>
      <c r="G6" s="886"/>
      <c r="H6" s="886"/>
      <c r="I6" s="886"/>
      <c r="J6" s="886"/>
      <c r="K6" s="890"/>
    </row>
    <row r="7" spans="1:11" ht="16.5" customHeight="1" thickBot="1">
      <c r="A7" s="887"/>
      <c r="B7" s="888"/>
      <c r="C7" s="891"/>
      <c r="D7" s="888"/>
      <c r="E7" s="888"/>
      <c r="F7" s="888"/>
      <c r="G7" s="888"/>
      <c r="H7" s="888"/>
      <c r="I7" s="888"/>
      <c r="J7" s="888"/>
      <c r="K7" s="892"/>
    </row>
    <row r="8" spans="1:11" ht="14.1" customHeight="1" thickTop="1">
      <c r="A8" s="893" t="s">
        <v>4</v>
      </c>
      <c r="B8" s="894"/>
      <c r="C8" s="889" t="s">
        <v>528</v>
      </c>
      <c r="D8" s="886"/>
      <c r="E8" s="886"/>
      <c r="F8" s="886"/>
      <c r="G8" s="886"/>
      <c r="H8" s="886"/>
      <c r="I8" s="886"/>
      <c r="J8" s="886"/>
      <c r="K8" s="890"/>
    </row>
    <row r="9" spans="1:11" ht="14.1" customHeight="1" thickBot="1">
      <c r="A9" s="887"/>
      <c r="B9" s="888"/>
      <c r="C9" s="891"/>
      <c r="D9" s="888"/>
      <c r="E9" s="888"/>
      <c r="F9" s="888"/>
      <c r="G9" s="888"/>
      <c r="H9" s="888"/>
      <c r="I9" s="888"/>
      <c r="J9" s="888"/>
      <c r="K9" s="892"/>
    </row>
    <row r="10" spans="1:11" ht="5.25" customHeight="1" thickTop="1" thickBot="1">
      <c r="A10" s="457"/>
      <c r="B10" s="458"/>
      <c r="C10" s="458"/>
      <c r="D10" s="458"/>
      <c r="E10" s="458"/>
      <c r="F10" s="458"/>
      <c r="G10" s="458"/>
      <c r="H10" s="458"/>
      <c r="I10" s="458"/>
      <c r="J10" s="458"/>
      <c r="K10" s="460"/>
    </row>
    <row r="11" spans="1:11" ht="19.5" customHeight="1" thickTop="1" thickBot="1">
      <c r="A11" s="461" t="s">
        <v>566</v>
      </c>
      <c r="B11" s="861" t="s">
        <v>567</v>
      </c>
      <c r="C11" s="862"/>
      <c r="D11" s="862"/>
      <c r="E11" s="862"/>
      <c r="F11" s="862"/>
      <c r="G11" s="863"/>
      <c r="H11" s="462" t="s">
        <v>7</v>
      </c>
      <c r="I11" s="462" t="s">
        <v>8</v>
      </c>
      <c r="J11" s="463" t="s">
        <v>9</v>
      </c>
      <c r="K11" s="464" t="s">
        <v>10</v>
      </c>
    </row>
    <row r="12" spans="1:11" ht="5.25" customHeight="1" thickTop="1">
      <c r="A12" s="457"/>
      <c r="B12" s="458"/>
      <c r="C12" s="458"/>
      <c r="D12" s="458"/>
      <c r="E12" s="458"/>
      <c r="F12" s="458"/>
      <c r="G12" s="458"/>
      <c r="H12" s="458"/>
      <c r="I12" s="458"/>
      <c r="J12" s="458"/>
      <c r="K12" s="459"/>
    </row>
    <row r="13" spans="1:11">
      <c r="A13" s="465">
        <v>1</v>
      </c>
      <c r="B13" s="837" t="s">
        <v>550</v>
      </c>
      <c r="C13" s="837"/>
      <c r="D13" s="837"/>
      <c r="E13" s="837"/>
      <c r="F13" s="837"/>
      <c r="G13" s="837"/>
      <c r="H13" s="864"/>
      <c r="I13" s="865"/>
      <c r="J13" s="865"/>
      <c r="K13" s="860"/>
    </row>
    <row r="14" spans="1:11">
      <c r="A14" s="466">
        <v>1.1000000000000001</v>
      </c>
      <c r="B14" s="852" t="s">
        <v>548</v>
      </c>
      <c r="C14" s="852"/>
      <c r="D14" s="852"/>
      <c r="E14" s="852"/>
      <c r="F14" s="852"/>
      <c r="G14" s="852"/>
      <c r="H14" s="467" t="s">
        <v>27</v>
      </c>
      <c r="I14" s="468">
        <v>1500</v>
      </c>
      <c r="J14" s="1044"/>
      <c r="K14" s="1033"/>
    </row>
    <row r="15" spans="1:11" ht="15" customHeight="1">
      <c r="A15" s="466">
        <v>1.2</v>
      </c>
      <c r="B15" s="852" t="s">
        <v>638</v>
      </c>
      <c r="C15" s="852"/>
      <c r="D15" s="852"/>
      <c r="E15" s="852"/>
      <c r="F15" s="852"/>
      <c r="G15" s="852"/>
      <c r="H15" s="467" t="s">
        <v>27</v>
      </c>
      <c r="I15" s="468">
        <v>1500</v>
      </c>
      <c r="J15" s="1044"/>
      <c r="K15" s="1033"/>
    </row>
    <row r="16" spans="1:11" ht="15.75" thickBot="1">
      <c r="A16" s="845" t="s">
        <v>12</v>
      </c>
      <c r="B16" s="846"/>
      <c r="C16" s="846"/>
      <c r="D16" s="846"/>
      <c r="E16" s="846"/>
      <c r="F16" s="846"/>
      <c r="G16" s="846"/>
      <c r="H16" s="846"/>
      <c r="I16" s="846"/>
      <c r="J16" s="866"/>
      <c r="K16" s="1045"/>
    </row>
    <row r="17" spans="1:11" ht="15.75" thickTop="1">
      <c r="A17" s="469">
        <v>2</v>
      </c>
      <c r="B17" s="837" t="s">
        <v>404</v>
      </c>
      <c r="C17" s="837"/>
      <c r="D17" s="837"/>
      <c r="E17" s="837"/>
      <c r="F17" s="837"/>
      <c r="G17" s="837"/>
      <c r="H17" s="838"/>
      <c r="I17" s="839"/>
      <c r="J17" s="839"/>
      <c r="K17" s="860"/>
    </row>
    <row r="18" spans="1:11">
      <c r="A18" s="466">
        <f>A17+0.1</f>
        <v>2.1</v>
      </c>
      <c r="B18" s="852" t="s">
        <v>549</v>
      </c>
      <c r="C18" s="852"/>
      <c r="D18" s="852"/>
      <c r="E18" s="852"/>
      <c r="F18" s="852"/>
      <c r="G18" s="852"/>
      <c r="H18" s="467" t="s">
        <v>13</v>
      </c>
      <c r="I18" s="470">
        <v>286.38</v>
      </c>
      <c r="J18" s="1044"/>
      <c r="K18" s="1033"/>
    </row>
    <row r="19" spans="1:11">
      <c r="A19" s="466">
        <f t="shared" ref="A19:A23" si="0">A18+0.1</f>
        <v>2.2000000000000002</v>
      </c>
      <c r="B19" s="852" t="s">
        <v>551</v>
      </c>
      <c r="C19" s="852"/>
      <c r="D19" s="852"/>
      <c r="E19" s="852"/>
      <c r="F19" s="852"/>
      <c r="G19" s="852"/>
      <c r="H19" s="471" t="s">
        <v>13</v>
      </c>
      <c r="I19" s="470">
        <v>25.13</v>
      </c>
      <c r="J19" s="1044"/>
      <c r="K19" s="1033"/>
    </row>
    <row r="20" spans="1:11">
      <c r="A20" s="466">
        <f t="shared" si="0"/>
        <v>2.3000000000000003</v>
      </c>
      <c r="B20" s="852" t="s">
        <v>552</v>
      </c>
      <c r="C20" s="852"/>
      <c r="D20" s="852"/>
      <c r="E20" s="852"/>
      <c r="F20" s="852"/>
      <c r="G20" s="852"/>
      <c r="H20" s="471" t="s">
        <v>13</v>
      </c>
      <c r="I20" s="470">
        <v>16.34</v>
      </c>
      <c r="J20" s="1044"/>
      <c r="K20" s="1033"/>
    </row>
    <row r="21" spans="1:11" ht="15" customHeight="1">
      <c r="A21" s="466">
        <f t="shared" si="0"/>
        <v>2.4000000000000004</v>
      </c>
      <c r="B21" s="852" t="s">
        <v>639</v>
      </c>
      <c r="C21" s="852"/>
      <c r="D21" s="852"/>
      <c r="E21" s="852"/>
      <c r="F21" s="852"/>
      <c r="G21" s="852"/>
      <c r="H21" s="467" t="s">
        <v>13</v>
      </c>
      <c r="I21" s="470">
        <v>220.64</v>
      </c>
      <c r="J21" s="1044"/>
      <c r="K21" s="1033"/>
    </row>
    <row r="22" spans="1:11">
      <c r="A22" s="466">
        <f t="shared" si="0"/>
        <v>2.5000000000000004</v>
      </c>
      <c r="B22" s="852" t="s">
        <v>640</v>
      </c>
      <c r="C22" s="852"/>
      <c r="D22" s="852"/>
      <c r="E22" s="852"/>
      <c r="F22" s="852"/>
      <c r="G22" s="852"/>
      <c r="H22" s="467" t="s">
        <v>13</v>
      </c>
      <c r="I22" s="470">
        <v>8.9499999999999993</v>
      </c>
      <c r="J22" s="1044"/>
      <c r="K22" s="1033"/>
    </row>
    <row r="23" spans="1:11">
      <c r="A23" s="466">
        <f t="shared" si="0"/>
        <v>2.6000000000000005</v>
      </c>
      <c r="B23" s="853" t="s">
        <v>641</v>
      </c>
      <c r="C23" s="854"/>
      <c r="D23" s="854"/>
      <c r="E23" s="854"/>
      <c r="F23" s="854"/>
      <c r="G23" s="855"/>
      <c r="H23" s="467" t="s">
        <v>13</v>
      </c>
      <c r="I23" s="470">
        <v>69.97</v>
      </c>
      <c r="J23" s="1044"/>
      <c r="K23" s="1033"/>
    </row>
    <row r="24" spans="1:11" ht="15.75" thickBot="1">
      <c r="A24" s="845" t="s">
        <v>12</v>
      </c>
      <c r="B24" s="846"/>
      <c r="C24" s="846"/>
      <c r="D24" s="846"/>
      <c r="E24" s="846"/>
      <c r="F24" s="846"/>
      <c r="G24" s="846"/>
      <c r="H24" s="846"/>
      <c r="I24" s="846"/>
      <c r="J24" s="846"/>
      <c r="K24" s="1045"/>
    </row>
    <row r="25" spans="1:11" ht="15.75" thickTop="1">
      <c r="A25" s="469">
        <v>3</v>
      </c>
      <c r="B25" s="837" t="s">
        <v>359</v>
      </c>
      <c r="C25" s="837"/>
      <c r="D25" s="837"/>
      <c r="E25" s="837"/>
      <c r="F25" s="837"/>
      <c r="G25" s="837"/>
      <c r="H25" s="838"/>
      <c r="I25" s="839"/>
      <c r="J25" s="839"/>
      <c r="K25" s="860"/>
    </row>
    <row r="26" spans="1:11">
      <c r="A26" s="466">
        <f>A25+0.1</f>
        <v>3.1</v>
      </c>
      <c r="B26" s="856" t="s">
        <v>529</v>
      </c>
      <c r="C26" s="857"/>
      <c r="D26" s="857"/>
      <c r="E26" s="857"/>
      <c r="F26" s="857"/>
      <c r="G26" s="858"/>
      <c r="H26" s="467" t="s">
        <v>13</v>
      </c>
      <c r="I26" s="468">
        <v>1.74</v>
      </c>
      <c r="J26" s="1046"/>
      <c r="K26" s="1033"/>
    </row>
    <row r="27" spans="1:11">
      <c r="A27" s="466">
        <f t="shared" ref="A27:A34" si="1">A26+0.1</f>
        <v>3.2</v>
      </c>
      <c r="B27" s="853" t="s">
        <v>530</v>
      </c>
      <c r="C27" s="854"/>
      <c r="D27" s="854"/>
      <c r="E27" s="854"/>
      <c r="F27" s="854"/>
      <c r="G27" s="855"/>
      <c r="H27" s="467" t="s">
        <v>13</v>
      </c>
      <c r="I27" s="468">
        <v>10.29</v>
      </c>
      <c r="J27" s="1044"/>
      <c r="K27" s="1033"/>
    </row>
    <row r="28" spans="1:11">
      <c r="A28" s="466">
        <f t="shared" si="1"/>
        <v>3.3000000000000003</v>
      </c>
      <c r="B28" s="853" t="s">
        <v>531</v>
      </c>
      <c r="C28" s="854"/>
      <c r="D28" s="854"/>
      <c r="E28" s="854"/>
      <c r="F28" s="854"/>
      <c r="G28" s="855"/>
      <c r="H28" s="467" t="s">
        <v>13</v>
      </c>
      <c r="I28" s="468">
        <v>8.7100000000000009</v>
      </c>
      <c r="J28" s="1044"/>
      <c r="K28" s="1033"/>
    </row>
    <row r="29" spans="1:11">
      <c r="A29" s="466">
        <f t="shared" si="1"/>
        <v>3.4000000000000004</v>
      </c>
      <c r="B29" s="853" t="s">
        <v>532</v>
      </c>
      <c r="C29" s="854"/>
      <c r="D29" s="854"/>
      <c r="E29" s="854"/>
      <c r="F29" s="854"/>
      <c r="G29" s="855"/>
      <c r="H29" s="467" t="s">
        <v>13</v>
      </c>
      <c r="I29" s="468">
        <v>29.84</v>
      </c>
      <c r="J29" s="1047"/>
      <c r="K29" s="1033"/>
    </row>
    <row r="30" spans="1:11">
      <c r="A30" s="466">
        <f t="shared" si="1"/>
        <v>3.5000000000000004</v>
      </c>
      <c r="B30" s="852" t="s">
        <v>533</v>
      </c>
      <c r="C30" s="852"/>
      <c r="D30" s="852"/>
      <c r="E30" s="852"/>
      <c r="F30" s="852"/>
      <c r="G30" s="852"/>
      <c r="H30" s="467" t="s">
        <v>13</v>
      </c>
      <c r="I30" s="468">
        <v>7.51</v>
      </c>
      <c r="J30" s="1047"/>
      <c r="K30" s="1033"/>
    </row>
    <row r="31" spans="1:11" ht="15" customHeight="1">
      <c r="A31" s="466">
        <f t="shared" si="1"/>
        <v>3.6000000000000005</v>
      </c>
      <c r="B31" s="853" t="s">
        <v>642</v>
      </c>
      <c r="C31" s="854"/>
      <c r="D31" s="854"/>
      <c r="E31" s="854"/>
      <c r="F31" s="854"/>
      <c r="G31" s="855"/>
      <c r="H31" s="467" t="s">
        <v>13</v>
      </c>
      <c r="I31" s="468">
        <v>127.36</v>
      </c>
      <c r="J31" s="1047"/>
      <c r="K31" s="1033"/>
    </row>
    <row r="32" spans="1:11" ht="15" customHeight="1">
      <c r="A32" s="466">
        <f t="shared" si="1"/>
        <v>3.7000000000000006</v>
      </c>
      <c r="B32" s="853" t="s">
        <v>643</v>
      </c>
      <c r="C32" s="854"/>
      <c r="D32" s="854"/>
      <c r="E32" s="854"/>
      <c r="F32" s="854"/>
      <c r="G32" s="855"/>
      <c r="H32" s="467" t="s">
        <v>13</v>
      </c>
      <c r="I32" s="468">
        <v>8.77</v>
      </c>
      <c r="J32" s="1047"/>
      <c r="K32" s="1033"/>
    </row>
    <row r="33" spans="1:11">
      <c r="A33" s="466">
        <f t="shared" si="1"/>
        <v>3.8000000000000007</v>
      </c>
      <c r="B33" s="852" t="s">
        <v>644</v>
      </c>
      <c r="C33" s="852"/>
      <c r="D33" s="852"/>
      <c r="E33" s="852"/>
      <c r="F33" s="852"/>
      <c r="G33" s="852"/>
      <c r="H33" s="467" t="s">
        <v>13</v>
      </c>
      <c r="I33" s="468">
        <v>19.79</v>
      </c>
      <c r="J33" s="1047"/>
      <c r="K33" s="1033"/>
    </row>
    <row r="34" spans="1:11">
      <c r="A34" s="466">
        <f t="shared" si="1"/>
        <v>3.9000000000000008</v>
      </c>
      <c r="B34" s="852" t="s">
        <v>553</v>
      </c>
      <c r="C34" s="852"/>
      <c r="D34" s="852"/>
      <c r="E34" s="852"/>
      <c r="F34" s="852"/>
      <c r="G34" s="852"/>
      <c r="H34" s="467" t="s">
        <v>13</v>
      </c>
      <c r="I34" s="470">
        <v>66.599999999999994</v>
      </c>
      <c r="J34" s="1047"/>
      <c r="K34" s="1033"/>
    </row>
    <row r="35" spans="1:11" ht="15.75" thickBot="1">
      <c r="A35" s="845" t="s">
        <v>12</v>
      </c>
      <c r="B35" s="846"/>
      <c r="C35" s="846"/>
      <c r="D35" s="846"/>
      <c r="E35" s="846"/>
      <c r="F35" s="846"/>
      <c r="G35" s="846"/>
      <c r="H35" s="846"/>
      <c r="I35" s="846"/>
      <c r="J35" s="846"/>
      <c r="K35" s="1045"/>
    </row>
    <row r="36" spans="1:11" ht="15.75" customHeight="1" thickTop="1">
      <c r="A36" s="465">
        <v>4</v>
      </c>
      <c r="B36" s="837" t="s">
        <v>554</v>
      </c>
      <c r="C36" s="837"/>
      <c r="D36" s="837"/>
      <c r="E36" s="837"/>
      <c r="F36" s="837"/>
      <c r="G36" s="837"/>
      <c r="H36" s="838"/>
      <c r="I36" s="839"/>
      <c r="J36" s="839"/>
      <c r="K36" s="860"/>
    </row>
    <row r="37" spans="1:11">
      <c r="A37" s="472">
        <f>A36+0.1</f>
        <v>4.0999999999999996</v>
      </c>
      <c r="B37" s="852" t="s">
        <v>534</v>
      </c>
      <c r="C37" s="852"/>
      <c r="D37" s="852"/>
      <c r="E37" s="852"/>
      <c r="F37" s="852"/>
      <c r="G37" s="852"/>
      <c r="H37" s="467" t="s">
        <v>23</v>
      </c>
      <c r="I37" s="473">
        <v>29635</v>
      </c>
      <c r="J37" s="1047"/>
      <c r="K37" s="1033"/>
    </row>
    <row r="38" spans="1:11">
      <c r="A38" s="472">
        <f>A37+0.1</f>
        <v>4.1999999999999993</v>
      </c>
      <c r="B38" s="856" t="s">
        <v>535</v>
      </c>
      <c r="C38" s="857"/>
      <c r="D38" s="857"/>
      <c r="E38" s="857"/>
      <c r="F38" s="857"/>
      <c r="G38" s="858"/>
      <c r="H38" s="467" t="s">
        <v>23</v>
      </c>
      <c r="I38" s="468">
        <v>5109</v>
      </c>
      <c r="J38" s="1047"/>
      <c r="K38" s="1033"/>
    </row>
    <row r="39" spans="1:11" ht="15.75" thickBot="1">
      <c r="A39" s="845" t="s">
        <v>12</v>
      </c>
      <c r="B39" s="846"/>
      <c r="C39" s="846"/>
      <c r="D39" s="846"/>
      <c r="E39" s="846"/>
      <c r="F39" s="846"/>
      <c r="G39" s="846"/>
      <c r="H39" s="846"/>
      <c r="I39" s="846"/>
      <c r="J39" s="846"/>
      <c r="K39" s="1045"/>
    </row>
    <row r="40" spans="1:11" ht="15" customHeight="1" thickTop="1">
      <c r="A40" s="465">
        <v>5</v>
      </c>
      <c r="B40" s="837" t="s">
        <v>568</v>
      </c>
      <c r="C40" s="837"/>
      <c r="D40" s="837"/>
      <c r="E40" s="837"/>
      <c r="F40" s="837"/>
      <c r="G40" s="837"/>
      <c r="H40" s="838"/>
      <c r="I40" s="839"/>
      <c r="J40" s="839"/>
      <c r="K40" s="860"/>
    </row>
    <row r="41" spans="1:11" ht="18.75" customHeight="1">
      <c r="A41" s="466">
        <f>A40+0.1</f>
        <v>5.0999999999999996</v>
      </c>
      <c r="B41" s="852" t="s">
        <v>625</v>
      </c>
      <c r="C41" s="852"/>
      <c r="D41" s="852"/>
      <c r="E41" s="852"/>
      <c r="F41" s="852"/>
      <c r="G41" s="852"/>
      <c r="H41" s="467" t="s">
        <v>27</v>
      </c>
      <c r="I41" s="473">
        <v>468</v>
      </c>
      <c r="J41" s="1047"/>
      <c r="K41" s="1033"/>
    </row>
    <row r="42" spans="1:11">
      <c r="A42" s="466">
        <f t="shared" ref="A42:A44" si="2">A41+0.1</f>
        <v>5.1999999999999993</v>
      </c>
      <c r="B42" s="852" t="s">
        <v>626</v>
      </c>
      <c r="C42" s="852"/>
      <c r="D42" s="852"/>
      <c r="E42" s="852"/>
      <c r="F42" s="852"/>
      <c r="G42" s="852"/>
      <c r="H42" s="467" t="s">
        <v>27</v>
      </c>
      <c r="I42" s="473">
        <v>937</v>
      </c>
      <c r="J42" s="1047"/>
      <c r="K42" s="1033"/>
    </row>
    <row r="43" spans="1:11">
      <c r="A43" s="466">
        <f t="shared" si="2"/>
        <v>5.2999999999999989</v>
      </c>
      <c r="B43" s="852" t="s">
        <v>569</v>
      </c>
      <c r="C43" s="852"/>
      <c r="D43" s="852"/>
      <c r="E43" s="852"/>
      <c r="F43" s="852"/>
      <c r="G43" s="852"/>
      <c r="H43" s="467" t="s">
        <v>14</v>
      </c>
      <c r="I43" s="474">
        <v>5</v>
      </c>
      <c r="J43" s="1047"/>
      <c r="K43" s="1033"/>
    </row>
    <row r="44" spans="1:11">
      <c r="A44" s="466">
        <f t="shared" si="2"/>
        <v>5.3999999999999986</v>
      </c>
      <c r="B44" s="852" t="s">
        <v>539</v>
      </c>
      <c r="C44" s="852"/>
      <c r="D44" s="852"/>
      <c r="E44" s="852"/>
      <c r="F44" s="852"/>
      <c r="G44" s="852"/>
      <c r="H44" s="467" t="s">
        <v>14</v>
      </c>
      <c r="I44" s="474">
        <v>5</v>
      </c>
      <c r="J44" s="1047"/>
      <c r="K44" s="1033"/>
    </row>
    <row r="45" spans="1:11" ht="15.75" thickBot="1">
      <c r="A45" s="845" t="s">
        <v>12</v>
      </c>
      <c r="B45" s="846"/>
      <c r="C45" s="846"/>
      <c r="D45" s="846"/>
      <c r="E45" s="846"/>
      <c r="F45" s="846"/>
      <c r="G45" s="846"/>
      <c r="H45" s="846"/>
      <c r="I45" s="846"/>
      <c r="J45" s="846"/>
      <c r="K45" s="1045"/>
    </row>
    <row r="46" spans="1:11" ht="15.75" thickTop="1">
      <c r="A46" s="475">
        <v>6</v>
      </c>
      <c r="B46" s="837" t="s">
        <v>555</v>
      </c>
      <c r="C46" s="837"/>
      <c r="D46" s="837"/>
      <c r="E46" s="837"/>
      <c r="F46" s="837"/>
      <c r="G46" s="837"/>
      <c r="H46" s="838"/>
      <c r="I46" s="839"/>
      <c r="J46" s="839"/>
      <c r="K46" s="859"/>
    </row>
    <row r="47" spans="1:11">
      <c r="A47" s="466">
        <f>A46+0.1</f>
        <v>6.1</v>
      </c>
      <c r="B47" s="844" t="s">
        <v>372</v>
      </c>
      <c r="C47" s="844"/>
      <c r="D47" s="844"/>
      <c r="E47" s="844"/>
      <c r="F47" s="844"/>
      <c r="G47" s="844"/>
      <c r="H47" s="467" t="s">
        <v>27</v>
      </c>
      <c r="I47" s="473">
        <v>937</v>
      </c>
      <c r="J47" s="1047"/>
      <c r="K47" s="1033"/>
    </row>
    <row r="48" spans="1:11" ht="46.5" customHeight="1">
      <c r="A48" s="466">
        <f t="shared" ref="A48:A55" si="3">A47+0.1</f>
        <v>6.1999999999999993</v>
      </c>
      <c r="B48" s="856" t="s">
        <v>373</v>
      </c>
      <c r="C48" s="857"/>
      <c r="D48" s="857"/>
      <c r="E48" s="857"/>
      <c r="F48" s="857"/>
      <c r="G48" s="858"/>
      <c r="H48" s="467" t="s">
        <v>14</v>
      </c>
      <c r="I48" s="468">
        <v>1</v>
      </c>
      <c r="J48" s="1047"/>
      <c r="K48" s="1033"/>
    </row>
    <row r="49" spans="1:11" ht="33.75" customHeight="1">
      <c r="A49" s="466">
        <f t="shared" si="3"/>
        <v>6.2999999999999989</v>
      </c>
      <c r="B49" s="844" t="s">
        <v>374</v>
      </c>
      <c r="C49" s="844"/>
      <c r="D49" s="844"/>
      <c r="E49" s="844"/>
      <c r="F49" s="844"/>
      <c r="G49" s="844"/>
      <c r="H49" s="467" t="s">
        <v>14</v>
      </c>
      <c r="I49" s="468">
        <v>11</v>
      </c>
      <c r="J49" s="1047"/>
      <c r="K49" s="1033"/>
    </row>
    <row r="50" spans="1:11" ht="30" customHeight="1">
      <c r="A50" s="466">
        <f t="shared" si="3"/>
        <v>6.3999999999999986</v>
      </c>
      <c r="B50" s="844" t="s">
        <v>536</v>
      </c>
      <c r="C50" s="844"/>
      <c r="D50" s="844"/>
      <c r="E50" s="844"/>
      <c r="F50" s="844"/>
      <c r="G50" s="844"/>
      <c r="H50" s="467" t="s">
        <v>14</v>
      </c>
      <c r="I50" s="468">
        <v>4</v>
      </c>
      <c r="J50" s="1047"/>
      <c r="K50" s="1033"/>
    </row>
    <row r="51" spans="1:11" ht="35.25" customHeight="1">
      <c r="A51" s="466">
        <f t="shared" si="3"/>
        <v>6.4999999999999982</v>
      </c>
      <c r="B51" s="844" t="s">
        <v>537</v>
      </c>
      <c r="C51" s="844"/>
      <c r="D51" s="844"/>
      <c r="E51" s="844"/>
      <c r="F51" s="844"/>
      <c r="G51" s="844"/>
      <c r="H51" s="467" t="s">
        <v>14</v>
      </c>
      <c r="I51" s="468">
        <v>1</v>
      </c>
      <c r="J51" s="1047"/>
      <c r="K51" s="1033"/>
    </row>
    <row r="52" spans="1:11" ht="35.25" customHeight="1">
      <c r="A52" s="466">
        <f t="shared" si="3"/>
        <v>6.5999999999999979</v>
      </c>
      <c r="B52" s="852" t="s">
        <v>570</v>
      </c>
      <c r="C52" s="852"/>
      <c r="D52" s="852"/>
      <c r="E52" s="852"/>
      <c r="F52" s="852"/>
      <c r="G52" s="852"/>
      <c r="H52" s="467" t="s">
        <v>14</v>
      </c>
      <c r="I52" s="474">
        <v>3</v>
      </c>
      <c r="J52" s="1047"/>
      <c r="K52" s="1033"/>
    </row>
    <row r="53" spans="1:11">
      <c r="A53" s="466">
        <f t="shared" si="3"/>
        <v>6.6999999999999975</v>
      </c>
      <c r="B53" s="852" t="s">
        <v>538</v>
      </c>
      <c r="C53" s="852"/>
      <c r="D53" s="852"/>
      <c r="E53" s="852"/>
      <c r="F53" s="852"/>
      <c r="G53" s="852"/>
      <c r="H53" s="467" t="s">
        <v>480</v>
      </c>
      <c r="I53" s="474">
        <v>1</v>
      </c>
      <c r="J53" s="1047"/>
      <c r="K53" s="1033"/>
    </row>
    <row r="54" spans="1:11">
      <c r="A54" s="466">
        <f t="shared" si="3"/>
        <v>6.7999999999999972</v>
      </c>
      <c r="B54" s="852" t="s">
        <v>390</v>
      </c>
      <c r="C54" s="852"/>
      <c r="D54" s="852"/>
      <c r="E54" s="852"/>
      <c r="F54" s="852"/>
      <c r="G54" s="852"/>
      <c r="H54" s="467" t="s">
        <v>27</v>
      </c>
      <c r="I54" s="476">
        <v>7</v>
      </c>
      <c r="J54" s="1047"/>
      <c r="K54" s="1033"/>
    </row>
    <row r="55" spans="1:11">
      <c r="A55" s="466">
        <f t="shared" si="3"/>
        <v>6.8999999999999968</v>
      </c>
      <c r="B55" s="852" t="s">
        <v>571</v>
      </c>
      <c r="C55" s="852"/>
      <c r="D55" s="852"/>
      <c r="E55" s="852"/>
      <c r="F55" s="852"/>
      <c r="G55" s="852"/>
      <c r="H55" s="467" t="s">
        <v>14</v>
      </c>
      <c r="I55" s="476">
        <v>2</v>
      </c>
      <c r="J55" s="1047"/>
      <c r="K55" s="1033"/>
    </row>
    <row r="56" spans="1:11" ht="60" customHeight="1">
      <c r="A56" s="472">
        <v>6.1</v>
      </c>
      <c r="B56" s="853" t="s">
        <v>509</v>
      </c>
      <c r="C56" s="854"/>
      <c r="D56" s="854"/>
      <c r="E56" s="854"/>
      <c r="F56" s="854"/>
      <c r="G56" s="855"/>
      <c r="H56" s="467" t="s">
        <v>11</v>
      </c>
      <c r="I56" s="476">
        <v>130</v>
      </c>
      <c r="J56" s="1047"/>
      <c r="K56" s="1033"/>
    </row>
    <row r="57" spans="1:11">
      <c r="A57" s="477">
        <f>A56+0.01</f>
        <v>6.1099999999999994</v>
      </c>
      <c r="B57" s="853" t="s">
        <v>540</v>
      </c>
      <c r="C57" s="854"/>
      <c r="D57" s="854"/>
      <c r="E57" s="854"/>
      <c r="F57" s="854"/>
      <c r="G57" s="855"/>
      <c r="H57" s="467" t="s">
        <v>13</v>
      </c>
      <c r="I57" s="478">
        <v>60</v>
      </c>
      <c r="J57" s="1047"/>
      <c r="K57" s="1033"/>
    </row>
    <row r="58" spans="1:11">
      <c r="A58" s="477">
        <f t="shared" ref="A58:A62" si="4">A57+0.01</f>
        <v>6.1199999999999992</v>
      </c>
      <c r="B58" s="844" t="s">
        <v>378</v>
      </c>
      <c r="C58" s="844"/>
      <c r="D58" s="844"/>
      <c r="E58" s="844"/>
      <c r="F58" s="844"/>
      <c r="G58" s="844"/>
      <c r="H58" s="467" t="s">
        <v>27</v>
      </c>
      <c r="I58" s="468">
        <v>528</v>
      </c>
      <c r="J58" s="1047"/>
      <c r="K58" s="1033"/>
    </row>
    <row r="59" spans="1:11">
      <c r="A59" s="477">
        <f t="shared" si="4"/>
        <v>6.129999999999999</v>
      </c>
      <c r="B59" s="844" t="s">
        <v>541</v>
      </c>
      <c r="C59" s="844"/>
      <c r="D59" s="844"/>
      <c r="E59" s="844"/>
      <c r="F59" s="844"/>
      <c r="G59" s="844"/>
      <c r="H59" s="467" t="s">
        <v>27</v>
      </c>
      <c r="I59" s="468">
        <v>10.799999999999999</v>
      </c>
      <c r="J59" s="1047"/>
      <c r="K59" s="1033"/>
    </row>
    <row r="60" spans="1:11">
      <c r="A60" s="477">
        <f t="shared" si="4"/>
        <v>6.1399999999999988</v>
      </c>
      <c r="B60" s="852" t="s">
        <v>386</v>
      </c>
      <c r="C60" s="852"/>
      <c r="D60" s="852"/>
      <c r="E60" s="852"/>
      <c r="F60" s="852"/>
      <c r="G60" s="852"/>
      <c r="H60" s="467" t="s">
        <v>27</v>
      </c>
      <c r="I60" s="478">
        <v>22</v>
      </c>
      <c r="J60" s="1047"/>
      <c r="K60" s="1033"/>
    </row>
    <row r="61" spans="1:11">
      <c r="A61" s="477">
        <f t="shared" si="4"/>
        <v>6.1499999999999986</v>
      </c>
      <c r="B61" s="852" t="s">
        <v>388</v>
      </c>
      <c r="C61" s="852"/>
      <c r="D61" s="852"/>
      <c r="E61" s="852"/>
      <c r="F61" s="852"/>
      <c r="G61" s="852"/>
      <c r="H61" s="467" t="s">
        <v>27</v>
      </c>
      <c r="I61" s="474">
        <v>8</v>
      </c>
      <c r="J61" s="1047"/>
      <c r="K61" s="1033"/>
    </row>
    <row r="62" spans="1:11">
      <c r="A62" s="477">
        <f t="shared" si="4"/>
        <v>6.1599999999999984</v>
      </c>
      <c r="B62" s="844" t="s">
        <v>367</v>
      </c>
      <c r="C62" s="844"/>
      <c r="D62" s="844"/>
      <c r="E62" s="844"/>
      <c r="F62" s="844"/>
      <c r="G62" s="844"/>
      <c r="H62" s="467" t="s">
        <v>11</v>
      </c>
      <c r="I62" s="468">
        <v>32</v>
      </c>
      <c r="J62" s="1047"/>
      <c r="K62" s="1033"/>
    </row>
    <row r="63" spans="1:11" ht="15.75" thickBot="1">
      <c r="A63" s="845" t="s">
        <v>12</v>
      </c>
      <c r="B63" s="846"/>
      <c r="C63" s="846"/>
      <c r="D63" s="846"/>
      <c r="E63" s="846"/>
      <c r="F63" s="846"/>
      <c r="G63" s="846"/>
      <c r="H63" s="846"/>
      <c r="I63" s="846"/>
      <c r="J63" s="846"/>
      <c r="K63" s="1045"/>
    </row>
    <row r="64" spans="1:11" ht="15.75" thickTop="1">
      <c r="A64" s="475">
        <v>7</v>
      </c>
      <c r="B64" s="837" t="s">
        <v>572</v>
      </c>
      <c r="C64" s="837"/>
      <c r="D64" s="837"/>
      <c r="E64" s="837"/>
      <c r="F64" s="837"/>
      <c r="G64" s="837"/>
      <c r="H64" s="838"/>
      <c r="I64" s="839"/>
      <c r="J64" s="839"/>
      <c r="K64" s="840"/>
    </row>
    <row r="65" spans="1:11">
      <c r="A65" s="479">
        <f>A64+0.1</f>
        <v>7.1</v>
      </c>
      <c r="B65" s="832" t="s">
        <v>542</v>
      </c>
      <c r="C65" s="847"/>
      <c r="D65" s="847"/>
      <c r="E65" s="847"/>
      <c r="F65" s="847"/>
      <c r="G65" s="848"/>
      <c r="H65" s="480" t="s">
        <v>27</v>
      </c>
      <c r="I65" s="481">
        <v>295.40000000000003</v>
      </c>
      <c r="J65" s="1047"/>
      <c r="K65" s="1033"/>
    </row>
    <row r="66" spans="1:11" s="483" customFormat="1">
      <c r="A66" s="479">
        <f t="shared" ref="A66:A73" si="5">A65+0.1</f>
        <v>7.1999999999999993</v>
      </c>
      <c r="B66" s="832" t="s">
        <v>543</v>
      </c>
      <c r="C66" s="847"/>
      <c r="D66" s="847"/>
      <c r="E66" s="847"/>
      <c r="F66" s="847"/>
      <c r="G66" s="848"/>
      <c r="H66" s="480" t="s">
        <v>27</v>
      </c>
      <c r="I66" s="482">
        <v>189.9</v>
      </c>
      <c r="J66" s="1047"/>
      <c r="K66" s="1033"/>
    </row>
    <row r="67" spans="1:11">
      <c r="A67" s="479">
        <f t="shared" si="5"/>
        <v>7.2999999999999989</v>
      </c>
      <c r="B67" s="832" t="s">
        <v>544</v>
      </c>
      <c r="C67" s="847"/>
      <c r="D67" s="847"/>
      <c r="E67" s="847"/>
      <c r="F67" s="847"/>
      <c r="G67" s="848"/>
      <c r="H67" s="480" t="s">
        <v>11</v>
      </c>
      <c r="I67" s="481">
        <v>21.1</v>
      </c>
      <c r="J67" s="1047"/>
      <c r="K67" s="1033"/>
    </row>
    <row r="68" spans="1:11">
      <c r="A68" s="479">
        <f t="shared" si="5"/>
        <v>7.3999999999999986</v>
      </c>
      <c r="B68" s="849" t="s">
        <v>573</v>
      </c>
      <c r="C68" s="850"/>
      <c r="D68" s="850"/>
      <c r="E68" s="850"/>
      <c r="F68" s="850"/>
      <c r="G68" s="851"/>
      <c r="H68" s="484" t="s">
        <v>11</v>
      </c>
      <c r="I68" s="485">
        <v>113</v>
      </c>
      <c r="J68" s="1048"/>
      <c r="K68" s="1033"/>
    </row>
    <row r="69" spans="1:11">
      <c r="A69" s="479">
        <f t="shared" si="5"/>
        <v>7.4999999999999982</v>
      </c>
      <c r="B69" s="843" t="s">
        <v>545</v>
      </c>
      <c r="C69" s="833"/>
      <c r="D69" s="833"/>
      <c r="E69" s="833"/>
      <c r="F69" s="833"/>
      <c r="G69" s="834"/>
      <c r="H69" s="480" t="s">
        <v>11</v>
      </c>
      <c r="I69" s="481">
        <v>72</v>
      </c>
      <c r="J69" s="1047"/>
      <c r="K69" s="1033"/>
    </row>
    <row r="70" spans="1:11">
      <c r="A70" s="479">
        <f t="shared" si="5"/>
        <v>7.5999999999999979</v>
      </c>
      <c r="B70" s="843" t="s">
        <v>546</v>
      </c>
      <c r="C70" s="833"/>
      <c r="D70" s="833"/>
      <c r="E70" s="833"/>
      <c r="F70" s="833"/>
      <c r="G70" s="834"/>
      <c r="H70" s="480" t="s">
        <v>11</v>
      </c>
      <c r="I70" s="481">
        <v>90.4</v>
      </c>
      <c r="J70" s="1047"/>
      <c r="K70" s="1033"/>
    </row>
    <row r="71" spans="1:11">
      <c r="A71" s="479">
        <f t="shared" si="5"/>
        <v>7.6999999999999975</v>
      </c>
      <c r="B71" s="843" t="s">
        <v>574</v>
      </c>
      <c r="C71" s="833"/>
      <c r="D71" s="833"/>
      <c r="E71" s="833"/>
      <c r="F71" s="833"/>
      <c r="G71" s="834"/>
      <c r="H71" s="480" t="s">
        <v>14</v>
      </c>
      <c r="I71" s="482">
        <v>3</v>
      </c>
      <c r="J71" s="1047"/>
      <c r="K71" s="1033"/>
    </row>
    <row r="72" spans="1:11">
      <c r="A72" s="479">
        <f t="shared" si="5"/>
        <v>7.7999999999999972</v>
      </c>
      <c r="B72" s="843" t="s">
        <v>547</v>
      </c>
      <c r="C72" s="833"/>
      <c r="D72" s="833"/>
      <c r="E72" s="833"/>
      <c r="F72" s="833"/>
      <c r="G72" s="834"/>
      <c r="H72" s="480" t="s">
        <v>11</v>
      </c>
      <c r="I72" s="482">
        <v>216.8</v>
      </c>
      <c r="J72" s="1047"/>
      <c r="K72" s="1033"/>
    </row>
    <row r="73" spans="1:11" ht="15.75" customHeight="1">
      <c r="A73" s="479">
        <f t="shared" si="5"/>
        <v>7.8999999999999968</v>
      </c>
      <c r="B73" s="844" t="s">
        <v>381</v>
      </c>
      <c r="C73" s="844"/>
      <c r="D73" s="844"/>
      <c r="E73" s="844"/>
      <c r="F73" s="844"/>
      <c r="G73" s="844"/>
      <c r="H73" s="467" t="s">
        <v>11</v>
      </c>
      <c r="I73" s="468">
        <v>18</v>
      </c>
      <c r="J73" s="1047"/>
      <c r="K73" s="1033"/>
    </row>
    <row r="74" spans="1:11" ht="15.75" customHeight="1">
      <c r="A74" s="486">
        <v>7.1</v>
      </c>
      <c r="B74" s="844" t="s">
        <v>382</v>
      </c>
      <c r="C74" s="844"/>
      <c r="D74" s="844"/>
      <c r="E74" s="844"/>
      <c r="F74" s="844"/>
      <c r="G74" s="844"/>
      <c r="H74" s="467" t="s">
        <v>11</v>
      </c>
      <c r="I74" s="468">
        <v>87.2</v>
      </c>
      <c r="J74" s="1047"/>
      <c r="K74" s="1033"/>
    </row>
    <row r="75" spans="1:11" ht="15.75" customHeight="1" thickBot="1">
      <c r="A75" s="845" t="s">
        <v>12</v>
      </c>
      <c r="B75" s="846"/>
      <c r="C75" s="846"/>
      <c r="D75" s="846"/>
      <c r="E75" s="846"/>
      <c r="F75" s="846"/>
      <c r="G75" s="846"/>
      <c r="H75" s="846"/>
      <c r="I75" s="846"/>
      <c r="J75" s="846"/>
      <c r="K75" s="1045"/>
    </row>
    <row r="76" spans="1:11" ht="15.75" customHeight="1" thickTop="1">
      <c r="A76" s="475">
        <v>8</v>
      </c>
      <c r="B76" s="837" t="s">
        <v>576</v>
      </c>
      <c r="C76" s="837"/>
      <c r="D76" s="837"/>
      <c r="E76" s="837"/>
      <c r="F76" s="837"/>
      <c r="G76" s="837"/>
      <c r="H76" s="838"/>
      <c r="I76" s="839"/>
      <c r="J76" s="839"/>
      <c r="K76" s="840"/>
    </row>
    <row r="77" spans="1:11">
      <c r="A77" s="487">
        <v>8.1</v>
      </c>
      <c r="B77" s="832" t="s">
        <v>575</v>
      </c>
      <c r="C77" s="833"/>
      <c r="D77" s="833"/>
      <c r="E77" s="833"/>
      <c r="F77" s="833"/>
      <c r="G77" s="834"/>
      <c r="H77" s="480" t="s">
        <v>14</v>
      </c>
      <c r="I77" s="481">
        <v>1</v>
      </c>
      <c r="J77" s="1047"/>
      <c r="K77" s="1033"/>
    </row>
    <row r="78" spans="1:11" ht="15.75" thickBot="1">
      <c r="A78" s="835" t="s">
        <v>12</v>
      </c>
      <c r="B78" s="836"/>
      <c r="C78" s="836"/>
      <c r="D78" s="836"/>
      <c r="E78" s="836"/>
      <c r="F78" s="836"/>
      <c r="G78" s="836"/>
      <c r="H78" s="836"/>
      <c r="I78" s="836"/>
      <c r="J78" s="836"/>
      <c r="K78" s="1049"/>
    </row>
    <row r="79" spans="1:11" ht="15.75" thickTop="1">
      <c r="A79" s="475">
        <v>9</v>
      </c>
      <c r="B79" s="837" t="s">
        <v>658</v>
      </c>
      <c r="C79" s="837"/>
      <c r="D79" s="837"/>
      <c r="E79" s="837"/>
      <c r="F79" s="837"/>
      <c r="G79" s="837"/>
      <c r="H79" s="838"/>
      <c r="I79" s="839"/>
      <c r="J79" s="839"/>
      <c r="K79" s="840"/>
    </row>
    <row r="80" spans="1:11">
      <c r="A80" s="488">
        <v>9.1</v>
      </c>
      <c r="B80" s="841" t="s">
        <v>577</v>
      </c>
      <c r="C80" s="842"/>
      <c r="D80" s="842"/>
      <c r="E80" s="842"/>
      <c r="F80" s="842"/>
      <c r="G80" s="842"/>
      <c r="H80" s="467" t="s">
        <v>14</v>
      </c>
      <c r="I80" s="467">
        <v>40</v>
      </c>
      <c r="J80" s="1047"/>
      <c r="K80" s="1033"/>
    </row>
    <row r="81" spans="1:11" ht="15.75" thickBot="1">
      <c r="A81" s="835" t="s">
        <v>12</v>
      </c>
      <c r="B81" s="836"/>
      <c r="C81" s="836"/>
      <c r="D81" s="836"/>
      <c r="E81" s="836"/>
      <c r="F81" s="836"/>
      <c r="G81" s="836"/>
      <c r="H81" s="836"/>
      <c r="I81" s="836"/>
      <c r="J81" s="836"/>
      <c r="K81" s="1049"/>
    </row>
    <row r="82" spans="1:11" s="1" customFormat="1" ht="15" customHeight="1" thickTop="1" thickBot="1">
      <c r="A82" s="680" t="s">
        <v>16</v>
      </c>
      <c r="B82" s="681"/>
      <c r="C82" s="681"/>
      <c r="D82" s="681"/>
      <c r="E82" s="681"/>
      <c r="F82" s="681"/>
      <c r="G82" s="681"/>
      <c r="H82" s="681"/>
      <c r="I82" s="681"/>
      <c r="J82" s="681"/>
      <c r="K82" s="682"/>
    </row>
    <row r="83" spans="1:11" s="1" customFormat="1" ht="13.5" thickTop="1">
      <c r="A83" s="683" t="s">
        <v>17</v>
      </c>
      <c r="B83" s="684"/>
      <c r="C83" s="684"/>
      <c r="D83" s="684"/>
      <c r="E83" s="684"/>
      <c r="F83" s="684"/>
      <c r="G83" s="684"/>
      <c r="H83" s="684"/>
      <c r="I83" s="685"/>
      <c r="J83" s="1008"/>
      <c r="K83" s="1009"/>
    </row>
    <row r="84" spans="1:11" s="1" customFormat="1" ht="12.75">
      <c r="A84" s="671" t="s">
        <v>18</v>
      </c>
      <c r="B84" s="672"/>
      <c r="C84" s="672"/>
      <c r="D84" s="672"/>
      <c r="E84" s="672"/>
      <c r="F84" s="672"/>
      <c r="G84" s="672"/>
      <c r="H84" s="672"/>
      <c r="I84" s="673"/>
      <c r="J84" s="1010"/>
      <c r="K84" s="1011"/>
    </row>
    <row r="85" spans="1:11" s="1" customFormat="1" ht="12.75">
      <c r="A85" s="671" t="s">
        <v>19</v>
      </c>
      <c r="B85" s="672"/>
      <c r="C85" s="672"/>
      <c r="D85" s="672"/>
      <c r="E85" s="672"/>
      <c r="F85" s="672"/>
      <c r="G85" s="672"/>
      <c r="H85" s="672"/>
      <c r="I85" s="673"/>
      <c r="J85" s="1010"/>
      <c r="K85" s="1011"/>
    </row>
    <row r="86" spans="1:11" s="1" customFormat="1" ht="12.75">
      <c r="A86" s="671" t="s">
        <v>20</v>
      </c>
      <c r="B86" s="672"/>
      <c r="C86" s="672"/>
      <c r="D86" s="672"/>
      <c r="E86" s="672"/>
      <c r="F86" s="672"/>
      <c r="G86" s="672"/>
      <c r="H86" s="672"/>
      <c r="I86" s="673"/>
      <c r="J86" s="1010"/>
      <c r="K86" s="1011"/>
    </row>
    <row r="87" spans="1:11" s="1" customFormat="1" ht="14.25" customHeight="1" thickBot="1">
      <c r="A87" s="674" t="s">
        <v>78</v>
      </c>
      <c r="B87" s="675"/>
      <c r="C87" s="675"/>
      <c r="D87" s="675"/>
      <c r="E87" s="675"/>
      <c r="F87" s="675"/>
      <c r="G87" s="675"/>
      <c r="H87" s="675"/>
      <c r="I87" s="676"/>
      <c r="J87" s="1012"/>
      <c r="K87" s="1013"/>
    </row>
    <row r="88" spans="1:11" s="1" customFormat="1" ht="17.25" thickTop="1" thickBot="1">
      <c r="A88" s="538" t="s">
        <v>669</v>
      </c>
      <c r="B88" s="539"/>
      <c r="C88" s="539"/>
      <c r="D88" s="539"/>
      <c r="E88" s="539"/>
      <c r="F88" s="539"/>
      <c r="G88" s="539"/>
      <c r="H88" s="539"/>
      <c r="I88" s="539"/>
      <c r="J88" s="540" t="s">
        <v>122</v>
      </c>
      <c r="K88" s="1031"/>
    </row>
    <row r="89" spans="1:11" ht="15.75" thickTop="1"/>
    <row r="90" spans="1:11">
      <c r="K90" s="408"/>
    </row>
    <row r="91" spans="1:11">
      <c r="K91" s="409"/>
    </row>
  </sheetData>
  <sheetProtection password="E8FB" sheet="1" objects="1" scenarios="1"/>
  <mergeCells count="93">
    <mergeCell ref="A8:B9"/>
    <mergeCell ref="C8:K9"/>
    <mergeCell ref="A1:B4"/>
    <mergeCell ref="C1:J4"/>
    <mergeCell ref="K1:K4"/>
    <mergeCell ref="A6:B7"/>
    <mergeCell ref="C6:K7"/>
    <mergeCell ref="B21:G21"/>
    <mergeCell ref="B11:G11"/>
    <mergeCell ref="B13:G13"/>
    <mergeCell ref="H13:K13"/>
    <mergeCell ref="B14:G14"/>
    <mergeCell ref="B15:G15"/>
    <mergeCell ref="A16:J16"/>
    <mergeCell ref="B17:G17"/>
    <mergeCell ref="H17:K17"/>
    <mergeCell ref="B18:G18"/>
    <mergeCell ref="B19:G19"/>
    <mergeCell ref="B20:G20"/>
    <mergeCell ref="B22:G22"/>
    <mergeCell ref="B23:G23"/>
    <mergeCell ref="A24:J24"/>
    <mergeCell ref="B25:G25"/>
    <mergeCell ref="H25:K25"/>
    <mergeCell ref="B40:G40"/>
    <mergeCell ref="H40:K40"/>
    <mergeCell ref="B27:G27"/>
    <mergeCell ref="B28:G28"/>
    <mergeCell ref="B29:G29"/>
    <mergeCell ref="B30:G30"/>
    <mergeCell ref="B31:G31"/>
    <mergeCell ref="B32:G32"/>
    <mergeCell ref="B33:G33"/>
    <mergeCell ref="B34:G34"/>
    <mergeCell ref="A35:J35"/>
    <mergeCell ref="B26:G26"/>
    <mergeCell ref="B36:G36"/>
    <mergeCell ref="H36:K36"/>
    <mergeCell ref="B37:G37"/>
    <mergeCell ref="B38:G38"/>
    <mergeCell ref="A39:J39"/>
    <mergeCell ref="B52:G52"/>
    <mergeCell ref="B41:G41"/>
    <mergeCell ref="B42:G42"/>
    <mergeCell ref="B43:G43"/>
    <mergeCell ref="B44:G44"/>
    <mergeCell ref="A45:J45"/>
    <mergeCell ref="B46:G46"/>
    <mergeCell ref="H46:K46"/>
    <mergeCell ref="B47:G47"/>
    <mergeCell ref="B48:G48"/>
    <mergeCell ref="B49:G49"/>
    <mergeCell ref="B50:G50"/>
    <mergeCell ref="B51:G51"/>
    <mergeCell ref="B64:G64"/>
    <mergeCell ref="H64:K64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A63:J63"/>
    <mergeCell ref="B76:G76"/>
    <mergeCell ref="H76:K76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A75:J75"/>
    <mergeCell ref="A87:I87"/>
    <mergeCell ref="A88:J88"/>
    <mergeCell ref="B77:G77"/>
    <mergeCell ref="A78:J78"/>
    <mergeCell ref="B79:G79"/>
    <mergeCell ref="H79:K79"/>
    <mergeCell ref="B80:G80"/>
    <mergeCell ref="A81:J81"/>
    <mergeCell ref="A82:K82"/>
    <mergeCell ref="A83:I83"/>
    <mergeCell ref="A84:I84"/>
    <mergeCell ref="A85:I85"/>
    <mergeCell ref="A86:I86"/>
  </mergeCells>
  <printOptions horizontalCentered="1" verticalCentered="1"/>
  <pageMargins left="0.98425196850393704" right="0.70866141732283472" top="0.78740157480314965" bottom="0.74803149606299213" header="0.31496062992125984" footer="0.31496062992125984"/>
  <pageSetup scale="4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>
    <tabColor rgb="FF00B050"/>
  </sheetPr>
  <dimension ref="A2:L19"/>
  <sheetViews>
    <sheetView view="pageBreakPreview" topLeftCell="A10" zoomScale="85" zoomScaleSheetLayoutView="85" workbookViewId="0">
      <selection activeCell="L14" sqref="L14"/>
    </sheetView>
  </sheetViews>
  <sheetFormatPr baseColWidth="10" defaultRowHeight="15"/>
  <cols>
    <col min="1" max="1" width="19.7109375" style="163" customWidth="1"/>
    <col min="2" max="2" width="25.140625" style="163" customWidth="1"/>
    <col min="3" max="3" width="36.5703125" style="163" customWidth="1"/>
    <col min="4" max="4" width="10.5703125" style="221" customWidth="1"/>
    <col min="5" max="5" width="10.5703125" style="163" customWidth="1"/>
    <col min="6" max="6" width="17.28515625" style="163" customWidth="1"/>
    <col min="7" max="7" width="22.42578125" style="163" customWidth="1"/>
    <col min="8" max="8" width="11.42578125" style="163"/>
    <col min="9" max="9" width="17.140625" style="163" bestFit="1" customWidth="1"/>
    <col min="10" max="10" width="16.7109375" style="163" hidden="1" customWidth="1"/>
    <col min="11" max="11" width="15.5703125" style="163" hidden="1" customWidth="1"/>
    <col min="12" max="12" width="14.5703125" style="163" bestFit="1" customWidth="1"/>
    <col min="13" max="16384" width="11.42578125" style="163"/>
  </cols>
  <sheetData>
    <row r="2" spans="1:12">
      <c r="C2" s="164" t="s">
        <v>324</v>
      </c>
    </row>
    <row r="3" spans="1:12">
      <c r="C3" s="164" t="s">
        <v>325</v>
      </c>
    </row>
    <row r="4" spans="1:12" ht="15.75" thickBot="1">
      <c r="C4" s="164"/>
    </row>
    <row r="5" spans="1:12" ht="19.5" thickBot="1">
      <c r="A5" s="165" t="s">
        <v>326</v>
      </c>
      <c r="B5" s="165" t="s">
        <v>327</v>
      </c>
      <c r="C5" s="165" t="s">
        <v>289</v>
      </c>
      <c r="D5" s="411" t="s">
        <v>558</v>
      </c>
      <c r="E5" s="165" t="s">
        <v>290</v>
      </c>
      <c r="F5" s="166" t="s">
        <v>291</v>
      </c>
      <c r="G5" s="165" t="s">
        <v>292</v>
      </c>
    </row>
    <row r="6" spans="1:12" ht="81" customHeight="1">
      <c r="A6" s="900"/>
      <c r="B6" s="168" t="s">
        <v>328</v>
      </c>
      <c r="C6" s="288" t="s">
        <v>416</v>
      </c>
      <c r="D6" s="412" t="s">
        <v>557</v>
      </c>
      <c r="E6" s="169">
        <v>10</v>
      </c>
      <c r="F6" s="170">
        <v>2500000</v>
      </c>
      <c r="G6" s="171">
        <f t="shared" ref="G6:G11" si="0">E6*F6</f>
        <v>25000000</v>
      </c>
    </row>
    <row r="7" spans="1:12" ht="62.25" customHeight="1">
      <c r="A7" s="900"/>
      <c r="B7" s="168" t="s">
        <v>329</v>
      </c>
      <c r="C7" s="172" t="s">
        <v>330</v>
      </c>
      <c r="D7" s="412" t="s">
        <v>557</v>
      </c>
      <c r="E7" s="169">
        <v>10</v>
      </c>
      <c r="F7" s="170">
        <v>1500000</v>
      </c>
      <c r="G7" s="171">
        <f t="shared" si="0"/>
        <v>15000000</v>
      </c>
    </row>
    <row r="8" spans="1:12" ht="170.25" customHeight="1">
      <c r="A8" s="900"/>
      <c r="B8" s="173" t="s">
        <v>331</v>
      </c>
      <c r="C8" s="174" t="s">
        <v>332</v>
      </c>
      <c r="D8" s="413" t="s">
        <v>14</v>
      </c>
      <c r="E8" s="167">
        <v>2</v>
      </c>
      <c r="F8" s="175">
        <v>2500000</v>
      </c>
      <c r="G8" s="171">
        <f t="shared" si="0"/>
        <v>5000000</v>
      </c>
    </row>
    <row r="9" spans="1:12" ht="136.5" customHeight="1">
      <c r="A9" s="900"/>
      <c r="B9" s="173" t="s">
        <v>333</v>
      </c>
      <c r="C9" s="174" t="s">
        <v>334</v>
      </c>
      <c r="D9" s="413" t="s">
        <v>14</v>
      </c>
      <c r="E9" s="176">
        <v>1.6728077034714934</v>
      </c>
      <c r="F9" s="286">
        <f>2038768.11+20000</f>
        <v>2058768.11</v>
      </c>
      <c r="G9" s="171">
        <f t="shared" si="0"/>
        <v>3443923.154069447</v>
      </c>
    </row>
    <row r="10" spans="1:12" ht="90" customHeight="1">
      <c r="A10" s="900"/>
      <c r="B10" s="177" t="s">
        <v>335</v>
      </c>
      <c r="C10" s="178" t="s">
        <v>336</v>
      </c>
      <c r="D10" s="414" t="s">
        <v>14</v>
      </c>
      <c r="E10" s="179">
        <v>2</v>
      </c>
      <c r="F10" s="287">
        <v>3758271.923</v>
      </c>
      <c r="G10" s="171">
        <f t="shared" si="0"/>
        <v>7516543.8459999999</v>
      </c>
    </row>
    <row r="11" spans="1:12" ht="138.75" customHeight="1" thickBot="1">
      <c r="A11" s="901"/>
      <c r="B11" s="180" t="s">
        <v>337</v>
      </c>
      <c r="C11" s="181" t="s">
        <v>338</v>
      </c>
      <c r="D11" s="415" t="s">
        <v>14</v>
      </c>
      <c r="E11" s="182">
        <v>1</v>
      </c>
      <c r="F11" s="183">
        <v>6000000</v>
      </c>
      <c r="G11" s="171">
        <f t="shared" si="0"/>
        <v>6000000</v>
      </c>
    </row>
    <row r="12" spans="1:12" s="221" customFormat="1" ht="15.75" thickBot="1">
      <c r="A12" s="902" t="s">
        <v>123</v>
      </c>
      <c r="B12" s="902"/>
      <c r="C12" s="902"/>
      <c r="D12" s="902"/>
      <c r="E12" s="902"/>
      <c r="F12" s="219">
        <v>0.08</v>
      </c>
      <c r="G12" s="220">
        <f>+G14*F12</f>
        <v>4956837.3600055557</v>
      </c>
    </row>
    <row r="13" spans="1:12" s="221" customFormat="1" ht="16.5" thickTop="1" thickBot="1">
      <c r="A13" s="902" t="s">
        <v>167</v>
      </c>
      <c r="B13" s="902"/>
      <c r="C13" s="902"/>
      <c r="D13" s="902"/>
      <c r="E13" s="902"/>
      <c r="F13" s="57">
        <v>0.02</v>
      </c>
      <c r="G13" s="222">
        <f>+G14*0.02</f>
        <v>1239209.3400013889</v>
      </c>
    </row>
    <row r="14" spans="1:12" s="221" customFormat="1" ht="16.5" thickTop="1" thickBot="1">
      <c r="A14" s="895" t="s">
        <v>22</v>
      </c>
      <c r="B14" s="895"/>
      <c r="C14" s="895"/>
      <c r="D14" s="895"/>
      <c r="E14" s="895"/>
      <c r="F14" s="896"/>
      <c r="G14" s="205">
        <f>SUM(G6:G11)</f>
        <v>61960467.000069447</v>
      </c>
      <c r="I14" s="361">
        <f>G14*1.1</f>
        <v>68156513.700076401</v>
      </c>
      <c r="J14" s="358">
        <f>G14*1.1</f>
        <v>68156513.700076401</v>
      </c>
      <c r="K14" s="358">
        <f>J14/36</f>
        <v>1893236.4916687889</v>
      </c>
      <c r="L14" s="435">
        <f>I14/36</f>
        <v>1893236.4916687889</v>
      </c>
    </row>
    <row r="15" spans="1:12" s="221" customFormat="1">
      <c r="A15" s="897" t="s">
        <v>121</v>
      </c>
      <c r="B15" s="898"/>
      <c r="C15" s="898"/>
      <c r="D15" s="898"/>
      <c r="E15" s="898"/>
      <c r="F15" s="899"/>
      <c r="G15" s="223">
        <f>+SUM(G12:G14)</f>
        <v>68156513.700076386</v>
      </c>
    </row>
    <row r="16" spans="1:12">
      <c r="I16" s="184"/>
    </row>
    <row r="18" spans="7:9">
      <c r="G18" s="284"/>
      <c r="I18" s="285"/>
    </row>
    <row r="19" spans="7:9">
      <c r="I19" s="289"/>
    </row>
  </sheetData>
  <mergeCells count="5">
    <mergeCell ref="A14:F14"/>
    <mergeCell ref="A15:F15"/>
    <mergeCell ref="A6:A11"/>
    <mergeCell ref="A12:E12"/>
    <mergeCell ref="A13:E13"/>
  </mergeCells>
  <pageMargins left="0.7" right="0.7" top="0.75" bottom="0.75" header="0.3" footer="0.3"/>
  <pageSetup paperSize="9" scale="6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1">
    <tabColor rgb="FF00B050"/>
  </sheetPr>
  <dimension ref="A2:L26"/>
  <sheetViews>
    <sheetView view="pageBreakPreview" topLeftCell="A4" zoomScale="70" zoomScaleSheetLayoutView="70" workbookViewId="0">
      <selection activeCell="L16" sqref="L16"/>
    </sheetView>
  </sheetViews>
  <sheetFormatPr baseColWidth="10" defaultRowHeight="15"/>
  <cols>
    <col min="1" max="1" width="19.7109375" style="185" customWidth="1"/>
    <col min="2" max="2" width="33.7109375" style="185" customWidth="1"/>
    <col min="3" max="3" width="42.140625" style="185" customWidth="1"/>
    <col min="4" max="5" width="11.85546875" style="185" customWidth="1"/>
    <col min="6" max="6" width="16.85546875" style="185" customWidth="1"/>
    <col min="7" max="7" width="18.28515625" style="185" customWidth="1"/>
    <col min="8" max="8" width="18.42578125" style="185" bestFit="1" customWidth="1"/>
    <col min="9" max="9" width="19.28515625" style="185" customWidth="1"/>
    <col min="10" max="10" width="17.85546875" style="185" hidden="1" customWidth="1"/>
    <col min="11" max="11" width="15.5703125" style="185" hidden="1" customWidth="1"/>
    <col min="12" max="12" width="16.85546875" style="185" bestFit="1" customWidth="1"/>
    <col min="13" max="16384" width="11.42578125" style="185"/>
  </cols>
  <sheetData>
    <row r="2" spans="1:12">
      <c r="C2" s="186" t="s">
        <v>339</v>
      </c>
    </row>
    <row r="3" spans="1:12">
      <c r="C3" s="186" t="s">
        <v>325</v>
      </c>
    </row>
    <row r="4" spans="1:12" ht="15.75" thickBot="1"/>
    <row r="5" spans="1:12" ht="19.5" thickBot="1">
      <c r="A5" s="187" t="s">
        <v>326</v>
      </c>
      <c r="B5" s="187" t="s">
        <v>327</v>
      </c>
      <c r="C5" s="187" t="s">
        <v>289</v>
      </c>
      <c r="D5" s="187" t="s">
        <v>558</v>
      </c>
      <c r="E5" s="187" t="s">
        <v>290</v>
      </c>
      <c r="F5" s="187" t="s">
        <v>291</v>
      </c>
      <c r="G5" s="187" t="s">
        <v>292</v>
      </c>
    </row>
    <row r="6" spans="1:12" ht="45">
      <c r="A6" s="188" t="s">
        <v>340</v>
      </c>
      <c r="B6" s="416" t="s">
        <v>559</v>
      </c>
      <c r="C6" s="189" t="s">
        <v>341</v>
      </c>
      <c r="D6" s="417" t="s">
        <v>14</v>
      </c>
      <c r="E6" s="190">
        <v>9</v>
      </c>
      <c r="F6" s="295">
        <f>412862.5636</f>
        <v>412862.56359999999</v>
      </c>
      <c r="G6" s="191">
        <f>E6*F6</f>
        <v>3715763.0723999999</v>
      </c>
    </row>
    <row r="7" spans="1:12" ht="60">
      <c r="A7" s="903" t="s">
        <v>342</v>
      </c>
      <c r="B7" s="905" t="s">
        <v>343</v>
      </c>
      <c r="C7" s="422" t="s">
        <v>560</v>
      </c>
      <c r="D7" s="418" t="s">
        <v>557</v>
      </c>
      <c r="E7" s="192">
        <v>10</v>
      </c>
      <c r="F7" s="193">
        <v>2500000</v>
      </c>
      <c r="G7" s="194">
        <f>E7*F7</f>
        <v>25000000</v>
      </c>
    </row>
    <row r="8" spans="1:12" ht="93" customHeight="1">
      <c r="A8" s="904"/>
      <c r="B8" s="906"/>
      <c r="C8" s="419" t="s">
        <v>561</v>
      </c>
      <c r="D8" s="418" t="s">
        <v>557</v>
      </c>
      <c r="E8" s="195">
        <v>10</v>
      </c>
      <c r="F8" s="193">
        <v>1500000</v>
      </c>
      <c r="G8" s="196">
        <f t="shared" ref="G8:G13" si="0">E8*F8</f>
        <v>15000000</v>
      </c>
    </row>
    <row r="9" spans="1:12" ht="45">
      <c r="A9" s="904"/>
      <c r="B9" s="197" t="s">
        <v>344</v>
      </c>
      <c r="C9" s="423" t="s">
        <v>562</v>
      </c>
      <c r="D9" s="417" t="s">
        <v>14</v>
      </c>
      <c r="E9" s="198">
        <v>2</v>
      </c>
      <c r="F9" s="193">
        <v>170548.41560000001</v>
      </c>
      <c r="G9" s="199">
        <f t="shared" si="0"/>
        <v>341096.83120000002</v>
      </c>
    </row>
    <row r="10" spans="1:12" ht="45">
      <c r="A10" s="904"/>
      <c r="B10" s="197" t="s">
        <v>345</v>
      </c>
      <c r="C10" s="423" t="s">
        <v>563</v>
      </c>
      <c r="D10" s="417" t="s">
        <v>14</v>
      </c>
      <c r="E10" s="198">
        <v>2</v>
      </c>
      <c r="F10" s="193">
        <v>189200</v>
      </c>
      <c r="G10" s="199">
        <f t="shared" si="0"/>
        <v>378400</v>
      </c>
    </row>
    <row r="11" spans="1:12" ht="45">
      <c r="A11" s="904"/>
      <c r="B11" s="197" t="s">
        <v>346</v>
      </c>
      <c r="C11" s="291" t="s">
        <v>417</v>
      </c>
      <c r="D11" s="417" t="s">
        <v>14</v>
      </c>
      <c r="E11" s="200">
        <v>4</v>
      </c>
      <c r="F11" s="193">
        <v>1805672.37</v>
      </c>
      <c r="G11" s="201">
        <f t="shared" si="0"/>
        <v>7222689.4800000004</v>
      </c>
    </row>
    <row r="12" spans="1:12" ht="30">
      <c r="A12" s="904"/>
      <c r="B12" s="202" t="s">
        <v>347</v>
      </c>
      <c r="C12" s="197" t="s">
        <v>348</v>
      </c>
      <c r="D12" s="417" t="s">
        <v>14</v>
      </c>
      <c r="E12" s="198">
        <v>4</v>
      </c>
      <c r="F12" s="193">
        <v>150000</v>
      </c>
      <c r="G12" s="421">
        <f t="shared" si="0"/>
        <v>600000</v>
      </c>
    </row>
    <row r="13" spans="1:12" ht="45">
      <c r="A13" s="904"/>
      <c r="B13" s="203" t="s">
        <v>349</v>
      </c>
      <c r="C13" s="203" t="s">
        <v>350</v>
      </c>
      <c r="D13" s="417" t="s">
        <v>14</v>
      </c>
      <c r="E13" s="204">
        <v>6</v>
      </c>
      <c r="F13" s="193">
        <v>1200000</v>
      </c>
      <c r="G13" s="420">
        <f t="shared" si="0"/>
        <v>7200000</v>
      </c>
    </row>
    <row r="14" spans="1:12" s="221" customFormat="1" ht="15.75" thickBot="1">
      <c r="A14" s="902" t="s">
        <v>123</v>
      </c>
      <c r="B14" s="902"/>
      <c r="C14" s="902"/>
      <c r="D14" s="902"/>
      <c r="E14" s="902"/>
      <c r="F14" s="219">
        <v>0.08</v>
      </c>
      <c r="G14" s="220">
        <f>+G16*F14</f>
        <v>4756635.9506880008</v>
      </c>
    </row>
    <row r="15" spans="1:12" s="221" customFormat="1" ht="16.5" thickTop="1" thickBot="1">
      <c r="A15" s="902" t="s">
        <v>167</v>
      </c>
      <c r="B15" s="902"/>
      <c r="C15" s="902"/>
      <c r="D15" s="902"/>
      <c r="E15" s="902"/>
      <c r="F15" s="57">
        <v>0.02</v>
      </c>
      <c r="G15" s="222">
        <f>+G16*0.02</f>
        <v>1189158.9876720002</v>
      </c>
    </row>
    <row r="16" spans="1:12" s="221" customFormat="1" ht="16.5" thickTop="1" thickBot="1">
      <c r="A16" s="895" t="s">
        <v>22</v>
      </c>
      <c r="B16" s="895"/>
      <c r="C16" s="895"/>
      <c r="D16" s="895"/>
      <c r="E16" s="895"/>
      <c r="F16" s="896"/>
      <c r="G16" s="283">
        <f>SUM(G6:G13)</f>
        <v>59457949.383600011</v>
      </c>
      <c r="I16" s="361">
        <f>G16*1.1</f>
        <v>65403744.321960017</v>
      </c>
      <c r="J16" s="358">
        <f>G16*1.1</f>
        <v>65403744.321960017</v>
      </c>
      <c r="K16" s="358">
        <f>J16/36</f>
        <v>1816770.6756100005</v>
      </c>
      <c r="L16" s="435">
        <f>I16/36</f>
        <v>1816770.6756100005</v>
      </c>
    </row>
    <row r="17" spans="1:9" s="221" customFormat="1">
      <c r="A17" s="897" t="s">
        <v>121</v>
      </c>
      <c r="B17" s="898"/>
      <c r="C17" s="898"/>
      <c r="D17" s="898"/>
      <c r="E17" s="898"/>
      <c r="F17" s="899"/>
      <c r="G17" s="223">
        <f>+SUM(G14:G16)</f>
        <v>65403744.32196001</v>
      </c>
    </row>
    <row r="18" spans="1:9">
      <c r="F18" s="206"/>
      <c r="H18" s="206"/>
    </row>
    <row r="19" spans="1:9" ht="15.75" thickBot="1">
      <c r="C19" s="206"/>
    </row>
    <row r="20" spans="1:9" ht="15.75" thickBot="1">
      <c r="C20" s="206"/>
      <c r="F20" s="207"/>
      <c r="G20" s="283"/>
      <c r="I20" s="293"/>
    </row>
    <row r="21" spans="1:9">
      <c r="I21" s="294"/>
    </row>
    <row r="22" spans="1:9">
      <c r="D22" s="206"/>
      <c r="G22" s="206"/>
    </row>
    <row r="23" spans="1:9">
      <c r="E23" s="206"/>
    </row>
    <row r="26" spans="1:9">
      <c r="C26" s="206"/>
    </row>
  </sheetData>
  <mergeCells count="6">
    <mergeCell ref="A16:F16"/>
    <mergeCell ref="A17:F17"/>
    <mergeCell ref="A7:A13"/>
    <mergeCell ref="B7:B8"/>
    <mergeCell ref="A14:E14"/>
    <mergeCell ref="A15:E15"/>
  </mergeCells>
  <pageMargins left="0.7" right="0.7" top="0.75" bottom="0.75" header="0.3" footer="0.3"/>
  <pageSetup scale="5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2">
    <tabColor rgb="FF00B050"/>
  </sheetPr>
  <dimension ref="A1:N224"/>
  <sheetViews>
    <sheetView view="pageBreakPreview" topLeftCell="A18" zoomScale="70" zoomScaleNormal="55" zoomScaleSheetLayoutView="70" workbookViewId="0">
      <selection activeCell="M25" sqref="M25"/>
    </sheetView>
  </sheetViews>
  <sheetFormatPr baseColWidth="10" defaultRowHeight="15"/>
  <cols>
    <col min="1" max="1" width="11.42578125" style="133"/>
    <col min="2" max="2" width="21.28515625" style="133" customWidth="1"/>
    <col min="3" max="3" width="42.28515625" style="133" customWidth="1"/>
    <col min="4" max="4" width="43" style="133" customWidth="1"/>
    <col min="5" max="5" width="14.42578125" style="185" customWidth="1"/>
    <col min="6" max="6" width="18.85546875" style="133" customWidth="1"/>
    <col min="7" max="7" width="20.28515625" style="133" customWidth="1"/>
    <col min="8" max="8" width="22.42578125" style="133" customWidth="1"/>
    <col min="9" max="9" width="11.42578125" style="133"/>
    <col min="10" max="10" width="15.85546875" style="133" bestFit="1" customWidth="1"/>
    <col min="11" max="11" width="16.5703125" style="133" hidden="1" customWidth="1"/>
    <col min="12" max="12" width="14.42578125" style="133" hidden="1" customWidth="1"/>
    <col min="13" max="13" width="16.85546875" style="133" bestFit="1" customWidth="1"/>
    <col min="14" max="16384" width="11.42578125" style="133"/>
  </cols>
  <sheetData>
    <row r="1" spans="1:14" s="127" customFormat="1" ht="18.75" customHeight="1">
      <c r="B1" s="910"/>
      <c r="C1" s="910"/>
      <c r="D1" s="910"/>
      <c r="E1" s="910"/>
      <c r="F1" s="910"/>
      <c r="G1" s="910"/>
      <c r="H1" s="910"/>
    </row>
    <row r="2" spans="1:14" s="127" customFormat="1" ht="18.75" customHeight="1">
      <c r="B2" s="128"/>
      <c r="C2" s="128"/>
      <c r="D2" s="129" t="s">
        <v>285</v>
      </c>
      <c r="E2" s="425"/>
      <c r="F2" s="128"/>
      <c r="G2" s="128"/>
      <c r="H2" s="128"/>
    </row>
    <row r="3" spans="1:14" s="127" customFormat="1" ht="21" customHeight="1" thickBot="1">
      <c r="B3" s="911" t="s">
        <v>286</v>
      </c>
      <c r="C3" s="911"/>
      <c r="D3" s="911"/>
      <c r="E3" s="911"/>
      <c r="F3" s="911"/>
      <c r="G3" s="911"/>
      <c r="H3" s="911"/>
    </row>
    <row r="4" spans="1:14" ht="19.5" thickBot="1">
      <c r="A4" s="130" t="s">
        <v>287</v>
      </c>
      <c r="B4" s="131"/>
      <c r="C4" s="131" t="s">
        <v>288</v>
      </c>
      <c r="D4" s="131" t="s">
        <v>289</v>
      </c>
      <c r="E4" s="426" t="s">
        <v>558</v>
      </c>
      <c r="F4" s="131" t="s">
        <v>290</v>
      </c>
      <c r="G4" s="131" t="s">
        <v>291</v>
      </c>
      <c r="H4" s="131" t="s">
        <v>292</v>
      </c>
      <c r="I4" s="132"/>
      <c r="J4" s="132"/>
      <c r="K4" s="132"/>
      <c r="L4" s="132"/>
      <c r="M4" s="132"/>
      <c r="N4" s="132"/>
    </row>
    <row r="5" spans="1:14" s="138" customFormat="1" ht="15" customHeight="1">
      <c r="A5" s="134">
        <v>1</v>
      </c>
      <c r="B5" s="912" t="s">
        <v>293</v>
      </c>
      <c r="C5" s="913" t="s">
        <v>294</v>
      </c>
      <c r="D5" s="135" t="s">
        <v>295</v>
      </c>
      <c r="E5" s="427" t="s">
        <v>14</v>
      </c>
      <c r="F5" s="136">
        <v>5</v>
      </c>
      <c r="G5" s="429">
        <v>240000</v>
      </c>
      <c r="H5" s="915">
        <f>(G5*F5)+(G6*F6)</f>
        <v>2370000</v>
      </c>
      <c r="I5" s="137"/>
      <c r="J5" s="137"/>
      <c r="K5" s="137"/>
      <c r="L5" s="137"/>
      <c r="M5" s="137"/>
      <c r="N5" s="137"/>
    </row>
    <row r="6" spans="1:14" ht="37.5" customHeight="1">
      <c r="A6" s="139">
        <v>2</v>
      </c>
      <c r="B6" s="912"/>
      <c r="C6" s="914"/>
      <c r="D6" s="140" t="s">
        <v>296</v>
      </c>
      <c r="E6" s="427" t="s">
        <v>14</v>
      </c>
      <c r="F6" s="141">
        <v>3</v>
      </c>
      <c r="G6" s="429">
        <v>390000</v>
      </c>
      <c r="H6" s="916"/>
      <c r="I6" s="132"/>
      <c r="J6" s="132"/>
      <c r="K6" s="132"/>
      <c r="L6" s="132"/>
      <c r="M6" s="132"/>
      <c r="N6" s="132"/>
    </row>
    <row r="7" spans="1:14">
      <c r="A7" s="139">
        <v>3</v>
      </c>
      <c r="B7" s="912"/>
      <c r="C7" s="296" t="s">
        <v>297</v>
      </c>
      <c r="D7" s="136" t="s">
        <v>298</v>
      </c>
      <c r="E7" s="427" t="s">
        <v>14</v>
      </c>
      <c r="F7" s="141">
        <v>3</v>
      </c>
      <c r="G7" s="429">
        <v>190000</v>
      </c>
      <c r="H7" s="142">
        <f>G7*F7</f>
        <v>570000</v>
      </c>
      <c r="I7" s="132"/>
      <c r="J7" s="132"/>
      <c r="K7" s="132"/>
      <c r="L7" s="132"/>
      <c r="M7" s="132"/>
      <c r="N7" s="132"/>
    </row>
    <row r="8" spans="1:14" ht="60">
      <c r="A8" s="139">
        <v>7</v>
      </c>
      <c r="B8" s="912"/>
      <c r="C8" s="298" t="s">
        <v>299</v>
      </c>
      <c r="D8" s="424" t="s">
        <v>564</v>
      </c>
      <c r="E8" s="427" t="s">
        <v>14</v>
      </c>
      <c r="F8" s="141">
        <v>10</v>
      </c>
      <c r="G8" s="429">
        <v>28947</v>
      </c>
      <c r="H8" s="282">
        <f t="shared" ref="H8:H13" si="0">G8*F8</f>
        <v>289470</v>
      </c>
      <c r="I8" s="132"/>
      <c r="J8" s="132"/>
      <c r="K8" s="132"/>
      <c r="L8" s="132"/>
      <c r="M8" s="132"/>
      <c r="N8" s="132"/>
    </row>
    <row r="9" spans="1:14" ht="45">
      <c r="A9" s="139">
        <v>10</v>
      </c>
      <c r="B9" s="912"/>
      <c r="C9" s="299" t="s">
        <v>300</v>
      </c>
      <c r="D9" s="315" t="s">
        <v>427</v>
      </c>
      <c r="E9" s="427" t="s">
        <v>14</v>
      </c>
      <c r="F9" s="145">
        <v>30</v>
      </c>
      <c r="G9" s="430">
        <v>8500</v>
      </c>
      <c r="H9" s="282">
        <f>G9*F9</f>
        <v>255000</v>
      </c>
      <c r="I9" s="132"/>
      <c r="J9" s="132"/>
      <c r="K9" s="132"/>
      <c r="L9" s="132"/>
      <c r="M9" s="132"/>
      <c r="N9" s="132"/>
    </row>
    <row r="10" spans="1:14" ht="45">
      <c r="A10" s="139">
        <v>11</v>
      </c>
      <c r="B10" s="912"/>
      <c r="C10" s="299" t="s">
        <v>301</v>
      </c>
      <c r="D10" s="144" t="s">
        <v>302</v>
      </c>
      <c r="E10" s="427" t="s">
        <v>14</v>
      </c>
      <c r="F10" s="145">
        <v>25</v>
      </c>
      <c r="G10" s="430">
        <v>38000</v>
      </c>
      <c r="H10" s="282">
        <f t="shared" si="0"/>
        <v>950000</v>
      </c>
      <c r="I10" s="132"/>
      <c r="J10" s="132"/>
      <c r="K10" s="132"/>
      <c r="L10" s="132"/>
      <c r="M10" s="132"/>
      <c r="N10" s="132"/>
    </row>
    <row r="11" spans="1:14" ht="45">
      <c r="A11" s="139">
        <v>12</v>
      </c>
      <c r="B11" s="912"/>
      <c r="C11" s="300" t="s">
        <v>303</v>
      </c>
      <c r="D11" s="315" t="s">
        <v>428</v>
      </c>
      <c r="E11" s="427" t="s">
        <v>14</v>
      </c>
      <c r="F11" s="145">
        <v>60</v>
      </c>
      <c r="G11" s="430">
        <v>38000</v>
      </c>
      <c r="H11" s="282">
        <f t="shared" si="0"/>
        <v>2280000</v>
      </c>
      <c r="I11" s="132"/>
      <c r="J11" s="132"/>
      <c r="K11" s="132"/>
      <c r="L11" s="132"/>
      <c r="M11" s="132"/>
      <c r="N11" s="132"/>
    </row>
    <row r="12" spans="1:14" ht="45">
      <c r="A12" s="139">
        <v>13</v>
      </c>
      <c r="B12" s="912"/>
      <c r="C12" s="301" t="s">
        <v>304</v>
      </c>
      <c r="D12" s="143" t="s">
        <v>305</v>
      </c>
      <c r="E12" s="427" t="s">
        <v>14</v>
      </c>
      <c r="F12" s="147">
        <v>3</v>
      </c>
      <c r="G12" s="430">
        <v>585000</v>
      </c>
      <c r="H12" s="282">
        <f t="shared" si="0"/>
        <v>1755000</v>
      </c>
      <c r="I12" s="132"/>
      <c r="J12" s="132"/>
      <c r="K12" s="132"/>
      <c r="L12" s="132"/>
      <c r="M12" s="132"/>
      <c r="N12" s="132"/>
    </row>
    <row r="13" spans="1:14" ht="33.75" customHeight="1">
      <c r="A13" s="139">
        <v>18</v>
      </c>
      <c r="B13" s="912"/>
      <c r="C13" s="306" t="s">
        <v>306</v>
      </c>
      <c r="D13" s="148" t="s">
        <v>307</v>
      </c>
      <c r="E13" s="427" t="s">
        <v>14</v>
      </c>
      <c r="F13" s="147">
        <v>3</v>
      </c>
      <c r="G13" s="430">
        <v>281187.33179999999</v>
      </c>
      <c r="H13" s="282">
        <f t="shared" si="0"/>
        <v>843561.9953999999</v>
      </c>
      <c r="I13" s="132"/>
      <c r="J13" s="132"/>
      <c r="K13" s="132"/>
      <c r="L13" s="132"/>
      <c r="M13" s="132"/>
      <c r="N13" s="132"/>
    </row>
    <row r="14" spans="1:14" s="303" customFormat="1" ht="36.75" customHeight="1">
      <c r="A14" s="302">
        <v>10</v>
      </c>
      <c r="B14" s="912"/>
      <c r="C14" s="307" t="s">
        <v>418</v>
      </c>
      <c r="D14" s="291" t="s">
        <v>419</v>
      </c>
      <c r="E14" s="427" t="s">
        <v>14</v>
      </c>
      <c r="F14" s="290">
        <v>22</v>
      </c>
      <c r="G14" s="430">
        <v>298000</v>
      </c>
      <c r="H14" s="282">
        <f>G14*F14*3</f>
        <v>19668000</v>
      </c>
    </row>
    <row r="15" spans="1:14" s="303" customFormat="1" ht="46.5" customHeight="1">
      <c r="A15" s="302">
        <v>11</v>
      </c>
      <c r="B15" s="912"/>
      <c r="C15" s="307" t="s">
        <v>420</v>
      </c>
      <c r="D15" s="291" t="s">
        <v>421</v>
      </c>
      <c r="E15" s="418" t="s">
        <v>557</v>
      </c>
      <c r="F15" s="290">
        <v>2</v>
      </c>
      <c r="G15" s="430">
        <v>1500000</v>
      </c>
      <c r="H15" s="282">
        <f>G15*F15*12</f>
        <v>36000000</v>
      </c>
    </row>
    <row r="16" spans="1:14" s="303" customFormat="1" ht="46.5" customHeight="1" thickBot="1">
      <c r="A16" s="304">
        <v>12</v>
      </c>
      <c r="B16" s="912"/>
      <c r="C16" s="307" t="s">
        <v>422</v>
      </c>
      <c r="D16" s="292" t="s">
        <v>423</v>
      </c>
      <c r="E16" s="427" t="s">
        <v>14</v>
      </c>
      <c r="F16" s="305">
        <v>2</v>
      </c>
      <c r="G16" s="431">
        <v>385000</v>
      </c>
      <c r="H16" s="282">
        <f>G16*F16</f>
        <v>770000</v>
      </c>
    </row>
    <row r="17" spans="1:14" ht="30" customHeight="1" thickBot="1">
      <c r="A17" s="907" t="s">
        <v>308</v>
      </c>
      <c r="B17" s="908"/>
      <c r="C17" s="908"/>
      <c r="D17" s="908"/>
      <c r="E17" s="908"/>
      <c r="F17" s="908"/>
      <c r="G17" s="909"/>
      <c r="H17" s="149">
        <f>SUM(H5:H16)</f>
        <v>65751031.995399997</v>
      </c>
      <c r="I17" s="132"/>
      <c r="J17" s="132"/>
      <c r="K17" s="132"/>
      <c r="L17" s="132"/>
      <c r="M17" s="132"/>
      <c r="N17" s="132"/>
    </row>
    <row r="18" spans="1:14" ht="90">
      <c r="A18" s="150">
        <v>20</v>
      </c>
      <c r="B18" s="917" t="s">
        <v>309</v>
      </c>
      <c r="C18" s="151" t="s">
        <v>310</v>
      </c>
      <c r="D18" s="152" t="s">
        <v>311</v>
      </c>
      <c r="E18" s="427" t="s">
        <v>14</v>
      </c>
      <c r="F18" s="314">
        <v>240</v>
      </c>
      <c r="G18" s="432">
        <v>24375</v>
      </c>
      <c r="H18" s="153">
        <f>G18*F18</f>
        <v>5850000</v>
      </c>
      <c r="I18" s="132"/>
      <c r="J18" s="132"/>
      <c r="K18" s="132"/>
      <c r="L18" s="132"/>
      <c r="M18" s="132"/>
      <c r="N18" s="132"/>
    </row>
    <row r="19" spans="1:14" ht="33.75" customHeight="1">
      <c r="A19" s="139">
        <v>21</v>
      </c>
      <c r="B19" s="918"/>
      <c r="C19" s="154" t="s">
        <v>312</v>
      </c>
      <c r="D19" s="155" t="s">
        <v>313</v>
      </c>
      <c r="E19" s="427" t="s">
        <v>14</v>
      </c>
      <c r="F19" s="290">
        <v>150</v>
      </c>
      <c r="G19" s="433">
        <v>35200</v>
      </c>
      <c r="H19" s="156">
        <f>G19*F19</f>
        <v>5280000</v>
      </c>
      <c r="I19" s="132"/>
      <c r="J19" s="132"/>
      <c r="K19" s="132"/>
      <c r="L19" s="132"/>
      <c r="M19" s="132"/>
      <c r="N19" s="132"/>
    </row>
    <row r="20" spans="1:14" ht="75">
      <c r="A20" s="139">
        <v>22</v>
      </c>
      <c r="B20" s="918"/>
      <c r="C20" s="146" t="s">
        <v>314</v>
      </c>
      <c r="D20" s="155" t="s">
        <v>315</v>
      </c>
      <c r="E20" s="427" t="s">
        <v>14</v>
      </c>
      <c r="F20" s="290">
        <v>23</v>
      </c>
      <c r="G20" s="433">
        <v>355000</v>
      </c>
      <c r="H20" s="156">
        <f>G20*F20</f>
        <v>8165000</v>
      </c>
      <c r="I20" s="132"/>
      <c r="J20" s="132"/>
      <c r="K20" s="132"/>
      <c r="L20" s="132"/>
      <c r="M20" s="132"/>
      <c r="N20" s="132"/>
    </row>
    <row r="21" spans="1:14" s="303" customFormat="1" ht="31.5" customHeight="1">
      <c r="A21" s="302">
        <v>23</v>
      </c>
      <c r="B21" s="918"/>
      <c r="C21" s="312" t="s">
        <v>424</v>
      </c>
      <c r="D21" s="291" t="s">
        <v>316</v>
      </c>
      <c r="E21" s="427" t="s">
        <v>14</v>
      </c>
      <c r="F21" s="290">
        <v>16</v>
      </c>
      <c r="G21" s="433">
        <v>487897</v>
      </c>
      <c r="H21" s="313">
        <f>F21*G21</f>
        <v>7806352</v>
      </c>
    </row>
    <row r="22" spans="1:14" s="303" customFormat="1" ht="31.5" customHeight="1">
      <c r="A22" s="302">
        <v>24</v>
      </c>
      <c r="B22" s="918"/>
      <c r="C22" s="312" t="s">
        <v>425</v>
      </c>
      <c r="D22" s="291" t="s">
        <v>426</v>
      </c>
      <c r="E22" s="427" t="s">
        <v>14</v>
      </c>
      <c r="F22" s="290">
        <v>16</v>
      </c>
      <c r="G22" s="433">
        <v>575000</v>
      </c>
      <c r="H22" s="313">
        <f>F22*G22</f>
        <v>9200000</v>
      </c>
    </row>
    <row r="23" spans="1:14" ht="57.75" customHeight="1" thickBot="1">
      <c r="A23" s="139">
        <v>24</v>
      </c>
      <c r="B23" s="918"/>
      <c r="C23" s="143" t="s">
        <v>317</v>
      </c>
      <c r="D23" s="155" t="s">
        <v>318</v>
      </c>
      <c r="E23" s="427" t="s">
        <v>14</v>
      </c>
      <c r="F23" s="141">
        <v>50</v>
      </c>
      <c r="G23" s="434">
        <v>17281</v>
      </c>
      <c r="H23" s="313">
        <f>F23*G23</f>
        <v>864050</v>
      </c>
      <c r="I23" s="132"/>
      <c r="J23" s="132"/>
      <c r="K23" s="132"/>
      <c r="L23" s="132"/>
      <c r="M23" s="132"/>
      <c r="N23" s="132"/>
    </row>
    <row r="24" spans="1:14" ht="24.75" customHeight="1" thickBot="1">
      <c r="A24" s="907" t="s">
        <v>319</v>
      </c>
      <c r="B24" s="908"/>
      <c r="C24" s="908"/>
      <c r="D24" s="908"/>
      <c r="E24" s="908"/>
      <c r="F24" s="908"/>
      <c r="G24" s="909"/>
      <c r="H24" s="149">
        <f>SUM(H18:H23)</f>
        <v>37165402</v>
      </c>
      <c r="I24" s="132"/>
      <c r="J24" s="132"/>
      <c r="K24" s="132"/>
      <c r="L24" s="132"/>
      <c r="M24" s="132"/>
      <c r="N24" s="132"/>
    </row>
    <row r="25" spans="1:14" ht="16.5" thickBot="1">
      <c r="A25" s="919" t="s">
        <v>320</v>
      </c>
      <c r="B25" s="920"/>
      <c r="C25" s="920"/>
      <c r="D25" s="920"/>
      <c r="E25" s="920"/>
      <c r="F25" s="920"/>
      <c r="G25" s="921"/>
      <c r="H25" s="308">
        <f>H17+H24</f>
        <v>102916433.9954</v>
      </c>
      <c r="I25" s="132"/>
      <c r="J25" s="361">
        <f>H25*1.1</f>
        <v>113208077.39494</v>
      </c>
      <c r="K25" s="358">
        <f>H25*1.1</f>
        <v>113208077.39494</v>
      </c>
      <c r="L25" s="358">
        <f>K25/36</f>
        <v>3144668.8165261112</v>
      </c>
      <c r="M25" s="435">
        <f>J25/36</f>
        <v>3144668.8165261112</v>
      </c>
      <c r="N25" s="132"/>
    </row>
    <row r="26" spans="1:14" ht="16.5" hidden="1" thickBot="1">
      <c r="A26" s="157"/>
      <c r="B26" s="158" t="s">
        <v>22</v>
      </c>
      <c r="C26" s="159"/>
      <c r="D26" s="159"/>
      <c r="E26" s="159"/>
      <c r="F26" s="159"/>
      <c r="G26" s="159"/>
      <c r="H26" s="160">
        <v>106438768</v>
      </c>
      <c r="I26" s="132"/>
      <c r="J26" s="132"/>
      <c r="K26" s="132"/>
      <c r="L26" s="132"/>
      <c r="M26" s="132"/>
      <c r="N26" s="132"/>
    </row>
    <row r="27" spans="1:14" ht="16.5" hidden="1" thickBot="1">
      <c r="A27" s="157"/>
      <c r="B27" s="158" t="s">
        <v>321</v>
      </c>
      <c r="C27" s="159"/>
      <c r="D27" s="159"/>
      <c r="E27" s="159"/>
      <c r="F27" s="159"/>
      <c r="G27" s="159"/>
      <c r="H27" s="160">
        <v>106438768</v>
      </c>
      <c r="I27" s="132"/>
      <c r="J27" s="132"/>
      <c r="K27" s="132"/>
      <c r="L27" s="132"/>
      <c r="M27" s="132"/>
      <c r="N27" s="132"/>
    </row>
    <row r="28" spans="1:14" ht="15.75" hidden="1" thickBot="1">
      <c r="B28" s="925" t="s">
        <v>323</v>
      </c>
      <c r="C28" s="926"/>
      <c r="D28" s="926"/>
      <c r="E28" s="926"/>
      <c r="F28" s="926"/>
      <c r="G28" s="926"/>
      <c r="H28" s="162">
        <f>(H27*100%)/H31</f>
        <v>0.94020471373853975</v>
      </c>
      <c r="I28" s="132"/>
      <c r="J28" s="132"/>
      <c r="K28" s="132"/>
      <c r="L28" s="132"/>
      <c r="M28" s="132"/>
      <c r="N28" s="132"/>
    </row>
    <row r="29" spans="1:14" ht="22.5" thickTop="1" thickBot="1">
      <c r="A29" s="309"/>
      <c r="B29" s="310"/>
      <c r="C29" s="310"/>
      <c r="D29" s="927" t="s">
        <v>123</v>
      </c>
      <c r="E29" s="927"/>
      <c r="F29" s="927"/>
      <c r="G29" s="311">
        <v>0.08</v>
      </c>
      <c r="H29" s="161">
        <f>+H25*G29</f>
        <v>8233314.7196319997</v>
      </c>
      <c r="I29" s="132"/>
      <c r="J29" s="132"/>
      <c r="K29" s="132"/>
      <c r="L29" s="132"/>
      <c r="M29" s="132"/>
      <c r="N29" s="132"/>
    </row>
    <row r="30" spans="1:14" ht="21.75" thickBot="1">
      <c r="A30" s="309"/>
      <c r="B30" s="310"/>
      <c r="C30" s="310"/>
      <c r="D30" s="928" t="s">
        <v>167</v>
      </c>
      <c r="E30" s="929"/>
      <c r="F30" s="930"/>
      <c r="G30" s="57">
        <v>0.02</v>
      </c>
      <c r="H30" s="161">
        <f>+H25*G30</f>
        <v>2058328.6799079999</v>
      </c>
      <c r="I30" s="132"/>
      <c r="J30" s="132"/>
      <c r="K30" s="132"/>
      <c r="L30" s="132"/>
      <c r="M30" s="132"/>
      <c r="N30" s="132"/>
    </row>
    <row r="31" spans="1:14" ht="21.75" thickBot="1">
      <c r="A31" s="922" t="s">
        <v>322</v>
      </c>
      <c r="B31" s="923"/>
      <c r="C31" s="923"/>
      <c r="D31" s="923"/>
      <c r="E31" s="923"/>
      <c r="F31" s="923"/>
      <c r="G31" s="924"/>
      <c r="H31" s="297">
        <f>H25+H29+H30</f>
        <v>113208077.39493999</v>
      </c>
      <c r="I31" s="132"/>
      <c r="J31" s="132"/>
      <c r="K31" s="132"/>
      <c r="L31" s="132"/>
      <c r="M31" s="132"/>
      <c r="N31" s="132"/>
    </row>
    <row r="32" spans="1:14">
      <c r="A32" s="132"/>
      <c r="B32" s="132"/>
      <c r="C32" s="132"/>
      <c r="D32" s="132"/>
      <c r="E32" s="428"/>
      <c r="F32" s="132"/>
      <c r="G32" s="132"/>
      <c r="H32" s="132"/>
      <c r="I32" s="132"/>
      <c r="J32" s="132"/>
      <c r="K32" s="132"/>
      <c r="L32" s="132"/>
      <c r="M32" s="132"/>
      <c r="N32" s="132"/>
    </row>
    <row r="33" spans="1:14">
      <c r="A33" s="132"/>
      <c r="B33" s="132"/>
      <c r="C33" s="132"/>
      <c r="D33" s="132"/>
      <c r="E33" s="428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ht="15.75" thickBot="1">
      <c r="A34" s="132"/>
      <c r="B34" s="132"/>
      <c r="C34" s="132"/>
      <c r="D34" s="132"/>
      <c r="E34" s="428"/>
      <c r="F34" s="132"/>
      <c r="G34" s="132"/>
      <c r="H34" s="132"/>
      <c r="I34" s="132"/>
      <c r="J34" s="132"/>
      <c r="K34" s="132"/>
      <c r="L34" s="132"/>
      <c r="M34" s="132"/>
      <c r="N34" s="132"/>
    </row>
    <row r="35" spans="1:14" ht="15.75" thickBot="1">
      <c r="A35" s="132"/>
      <c r="B35" s="132"/>
      <c r="C35" s="132"/>
      <c r="D35" s="132"/>
      <c r="E35" s="428"/>
      <c r="F35" s="132"/>
      <c r="G35" s="132"/>
      <c r="H35" s="283"/>
      <c r="I35" s="132"/>
      <c r="J35" s="132"/>
      <c r="K35" s="132"/>
      <c r="L35" s="132"/>
      <c r="M35" s="132"/>
      <c r="N35" s="132"/>
    </row>
    <row r="36" spans="1:14">
      <c r="A36" s="132"/>
      <c r="B36" s="132"/>
      <c r="C36" s="132"/>
      <c r="D36" s="132"/>
      <c r="E36" s="428"/>
      <c r="F36" s="132"/>
      <c r="G36" s="132"/>
      <c r="H36" s="132"/>
      <c r="I36" s="132"/>
      <c r="J36" s="132"/>
      <c r="K36" s="132"/>
      <c r="L36" s="132"/>
      <c r="M36" s="132"/>
      <c r="N36" s="132"/>
    </row>
    <row r="37" spans="1:14">
      <c r="A37" s="132"/>
      <c r="B37" s="132"/>
      <c r="C37" s="132"/>
      <c r="D37" s="132"/>
      <c r="E37" s="428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1:14">
      <c r="A38" s="132"/>
      <c r="B38" s="132"/>
      <c r="C38" s="132"/>
      <c r="D38" s="132"/>
      <c r="E38" s="428"/>
      <c r="F38" s="132"/>
      <c r="G38" s="132"/>
      <c r="H38" s="132"/>
      <c r="I38" s="132"/>
      <c r="J38" s="132"/>
      <c r="K38" s="132"/>
      <c r="L38" s="132"/>
      <c r="M38" s="132"/>
      <c r="N38" s="132"/>
    </row>
    <row r="39" spans="1:14">
      <c r="A39" s="132"/>
      <c r="B39" s="132"/>
      <c r="C39" s="132"/>
      <c r="D39" s="132"/>
      <c r="E39" s="428"/>
      <c r="F39" s="132"/>
      <c r="G39" s="132"/>
      <c r="H39" s="132"/>
      <c r="I39" s="132"/>
      <c r="J39" s="132"/>
      <c r="K39" s="132"/>
      <c r="L39" s="132"/>
      <c r="M39" s="132"/>
      <c r="N39" s="132"/>
    </row>
    <row r="40" spans="1:14">
      <c r="A40" s="132"/>
      <c r="B40" s="132"/>
      <c r="C40" s="132"/>
      <c r="D40" s="132"/>
      <c r="E40" s="428"/>
      <c r="F40" s="132"/>
      <c r="G40" s="132"/>
      <c r="H40" s="132"/>
      <c r="I40" s="132"/>
      <c r="J40" s="132"/>
      <c r="K40" s="132"/>
      <c r="L40" s="132"/>
      <c r="M40" s="132"/>
      <c r="N40" s="132"/>
    </row>
    <row r="41" spans="1:14">
      <c r="A41" s="132"/>
      <c r="B41" s="132"/>
      <c r="C41" s="132"/>
      <c r="D41" s="132"/>
      <c r="E41" s="428"/>
      <c r="F41" s="132"/>
      <c r="G41" s="132"/>
      <c r="H41" s="132"/>
      <c r="I41" s="132"/>
      <c r="J41" s="132"/>
      <c r="K41" s="132"/>
      <c r="L41" s="132"/>
      <c r="M41" s="132"/>
      <c r="N41" s="132"/>
    </row>
    <row r="42" spans="1:14">
      <c r="A42" s="132"/>
      <c r="B42" s="132"/>
      <c r="C42" s="132"/>
      <c r="D42" s="132"/>
      <c r="E42" s="428"/>
      <c r="F42" s="132"/>
      <c r="G42" s="132"/>
      <c r="H42" s="132"/>
      <c r="I42" s="132"/>
      <c r="J42" s="132"/>
      <c r="K42" s="132"/>
      <c r="L42" s="132"/>
      <c r="M42" s="132"/>
      <c r="N42" s="132"/>
    </row>
    <row r="43" spans="1:14">
      <c r="A43" s="132"/>
      <c r="B43" s="132"/>
      <c r="C43" s="132"/>
      <c r="D43" s="132"/>
      <c r="E43" s="428"/>
      <c r="F43" s="132"/>
      <c r="G43" s="132"/>
      <c r="H43" s="132"/>
      <c r="I43" s="132"/>
      <c r="J43" s="132"/>
      <c r="K43" s="132"/>
      <c r="L43" s="132"/>
      <c r="M43" s="132"/>
      <c r="N43" s="132"/>
    </row>
    <row r="44" spans="1:14">
      <c r="A44" s="132"/>
      <c r="B44" s="132"/>
      <c r="C44" s="132"/>
      <c r="D44" s="132"/>
      <c r="E44" s="428"/>
      <c r="F44" s="132"/>
      <c r="G44" s="132"/>
      <c r="H44" s="132"/>
      <c r="I44" s="132"/>
      <c r="J44" s="132"/>
      <c r="K44" s="132"/>
      <c r="L44" s="132"/>
      <c r="M44" s="132"/>
      <c r="N44" s="132"/>
    </row>
    <row r="45" spans="1:14">
      <c r="A45" s="132"/>
      <c r="B45" s="132"/>
      <c r="C45" s="132"/>
      <c r="D45" s="132"/>
      <c r="E45" s="428"/>
      <c r="F45" s="132"/>
      <c r="G45" s="132"/>
      <c r="H45" s="132"/>
      <c r="I45" s="132"/>
      <c r="J45" s="132"/>
      <c r="K45" s="132"/>
      <c r="L45" s="132"/>
      <c r="M45" s="132"/>
      <c r="N45" s="132"/>
    </row>
    <row r="46" spans="1:14">
      <c r="A46" s="132"/>
      <c r="B46" s="132"/>
      <c r="C46" s="132"/>
      <c r="D46" s="132"/>
      <c r="E46" s="428"/>
      <c r="F46" s="132"/>
      <c r="G46" s="132"/>
      <c r="H46" s="132"/>
      <c r="I46" s="132"/>
      <c r="J46" s="132"/>
      <c r="K46" s="132"/>
      <c r="L46" s="132"/>
      <c r="M46" s="132"/>
      <c r="N46" s="132"/>
    </row>
    <row r="47" spans="1:14">
      <c r="A47" s="132"/>
      <c r="B47" s="132"/>
      <c r="C47" s="132"/>
      <c r="D47" s="132"/>
      <c r="E47" s="428"/>
      <c r="F47" s="132"/>
      <c r="G47" s="132"/>
      <c r="H47" s="132"/>
      <c r="I47" s="132"/>
      <c r="J47" s="132"/>
      <c r="K47" s="132"/>
      <c r="L47" s="132"/>
      <c r="M47" s="132"/>
      <c r="N47" s="132"/>
    </row>
    <row r="48" spans="1:14">
      <c r="A48" s="132"/>
      <c r="B48" s="132"/>
      <c r="C48" s="132"/>
      <c r="D48" s="132"/>
      <c r="E48" s="428"/>
      <c r="F48" s="132"/>
      <c r="G48" s="132"/>
      <c r="H48" s="132"/>
      <c r="I48" s="132"/>
      <c r="J48" s="132"/>
      <c r="K48" s="132"/>
      <c r="L48" s="132"/>
      <c r="M48" s="132"/>
      <c r="N48" s="132"/>
    </row>
    <row r="49" spans="1:14">
      <c r="A49" s="132"/>
      <c r="B49" s="132"/>
      <c r="C49" s="132"/>
      <c r="D49" s="132"/>
      <c r="E49" s="428"/>
      <c r="F49" s="132"/>
      <c r="G49" s="132"/>
      <c r="H49" s="132"/>
      <c r="I49" s="132"/>
      <c r="J49" s="132"/>
      <c r="K49" s="132"/>
      <c r="L49" s="132"/>
      <c r="M49" s="132"/>
      <c r="N49" s="132"/>
    </row>
    <row r="50" spans="1:14">
      <c r="A50" s="132"/>
      <c r="B50" s="132"/>
      <c r="C50" s="132"/>
      <c r="D50" s="132"/>
      <c r="E50" s="428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1:14">
      <c r="A51" s="132"/>
      <c r="B51" s="132"/>
      <c r="C51" s="132"/>
      <c r="D51" s="132"/>
      <c r="E51" s="428"/>
      <c r="F51" s="132"/>
      <c r="G51" s="132"/>
      <c r="H51" s="132"/>
      <c r="I51" s="132"/>
      <c r="J51" s="132"/>
      <c r="K51" s="132"/>
      <c r="L51" s="132"/>
      <c r="M51" s="132"/>
      <c r="N51" s="132"/>
    </row>
    <row r="52" spans="1:14">
      <c r="A52" s="132"/>
      <c r="B52" s="132"/>
      <c r="C52" s="132"/>
      <c r="D52" s="132"/>
      <c r="E52" s="428"/>
      <c r="F52" s="132"/>
      <c r="G52" s="132"/>
      <c r="H52" s="132"/>
      <c r="I52" s="132"/>
      <c r="J52" s="132"/>
      <c r="K52" s="132"/>
      <c r="L52" s="132"/>
      <c r="M52" s="132"/>
      <c r="N52" s="132"/>
    </row>
    <row r="53" spans="1:14">
      <c r="A53" s="132"/>
      <c r="B53" s="132"/>
      <c r="C53" s="132"/>
      <c r="D53" s="132"/>
      <c r="E53" s="428"/>
      <c r="F53" s="132"/>
      <c r="G53" s="132"/>
      <c r="H53" s="132"/>
      <c r="I53" s="132"/>
      <c r="J53" s="132"/>
      <c r="K53" s="132"/>
      <c r="L53" s="132"/>
      <c r="M53" s="132"/>
      <c r="N53" s="132"/>
    </row>
    <row r="54" spans="1:14">
      <c r="A54" s="132"/>
      <c r="B54" s="132"/>
      <c r="C54" s="132"/>
      <c r="D54" s="132"/>
      <c r="E54" s="428"/>
      <c r="F54" s="132"/>
      <c r="G54" s="132"/>
      <c r="H54" s="132"/>
      <c r="I54" s="132"/>
      <c r="J54" s="132"/>
      <c r="K54" s="132"/>
      <c r="L54" s="132"/>
      <c r="M54" s="132"/>
      <c r="N54" s="132"/>
    </row>
    <row r="55" spans="1:14">
      <c r="A55" s="132"/>
      <c r="B55" s="132"/>
      <c r="C55" s="132"/>
      <c r="D55" s="132"/>
      <c r="E55" s="428"/>
      <c r="F55" s="132"/>
      <c r="G55" s="132"/>
      <c r="H55" s="132"/>
      <c r="I55" s="132"/>
      <c r="J55" s="132"/>
      <c r="K55" s="132"/>
      <c r="L55" s="132"/>
      <c r="M55" s="132"/>
      <c r="N55" s="132"/>
    </row>
    <row r="56" spans="1:14">
      <c r="A56" s="132"/>
      <c r="B56" s="132"/>
      <c r="C56" s="132"/>
      <c r="D56" s="132"/>
      <c r="E56" s="428"/>
      <c r="F56" s="132"/>
      <c r="G56" s="132"/>
      <c r="H56" s="132"/>
      <c r="I56" s="132"/>
      <c r="J56" s="132"/>
      <c r="K56" s="132"/>
      <c r="L56" s="132"/>
      <c r="M56" s="132"/>
      <c r="N56" s="132"/>
    </row>
    <row r="57" spans="1:14">
      <c r="A57" s="132"/>
      <c r="B57" s="132"/>
      <c r="C57" s="132"/>
      <c r="D57" s="132"/>
      <c r="E57" s="428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1:14">
      <c r="A58" s="132"/>
      <c r="B58" s="132"/>
      <c r="C58" s="132"/>
      <c r="D58" s="132"/>
      <c r="E58" s="428"/>
      <c r="F58" s="132"/>
      <c r="G58" s="132"/>
      <c r="H58" s="132"/>
      <c r="I58" s="132"/>
      <c r="J58" s="132"/>
      <c r="K58" s="132"/>
      <c r="L58" s="132"/>
      <c r="M58" s="132"/>
      <c r="N58" s="132"/>
    </row>
    <row r="59" spans="1:14">
      <c r="A59" s="132"/>
      <c r="B59" s="132"/>
      <c r="C59" s="132"/>
      <c r="D59" s="132"/>
      <c r="E59" s="428"/>
      <c r="F59" s="132"/>
      <c r="G59" s="132"/>
      <c r="H59" s="132"/>
      <c r="I59" s="132"/>
      <c r="J59" s="132"/>
      <c r="K59" s="132"/>
      <c r="L59" s="132"/>
      <c r="M59" s="132"/>
      <c r="N59" s="132"/>
    </row>
    <row r="60" spans="1:14">
      <c r="A60" s="132"/>
      <c r="B60" s="132"/>
      <c r="C60" s="132"/>
      <c r="D60" s="132"/>
      <c r="E60" s="428"/>
      <c r="F60" s="132"/>
      <c r="G60" s="132"/>
      <c r="H60" s="132"/>
      <c r="I60" s="132"/>
      <c r="J60" s="132"/>
      <c r="K60" s="132"/>
      <c r="L60" s="132"/>
      <c r="M60" s="132"/>
      <c r="N60" s="132"/>
    </row>
    <row r="61" spans="1:14">
      <c r="A61" s="132"/>
      <c r="B61" s="132"/>
      <c r="C61" s="132"/>
      <c r="D61" s="132"/>
      <c r="E61" s="428"/>
      <c r="F61" s="132"/>
      <c r="G61" s="132"/>
      <c r="H61" s="132"/>
      <c r="I61" s="132"/>
      <c r="J61" s="132"/>
      <c r="K61" s="132"/>
      <c r="L61" s="132"/>
      <c r="M61" s="132"/>
      <c r="N61" s="132"/>
    </row>
    <row r="62" spans="1:14">
      <c r="A62" s="132"/>
      <c r="B62" s="132"/>
      <c r="C62" s="132"/>
      <c r="D62" s="132"/>
      <c r="E62" s="428"/>
      <c r="F62" s="132"/>
      <c r="G62" s="132"/>
      <c r="H62" s="132"/>
      <c r="I62" s="132"/>
      <c r="J62" s="132"/>
      <c r="K62" s="132"/>
      <c r="L62" s="132"/>
      <c r="M62" s="132"/>
      <c r="N62" s="132"/>
    </row>
    <row r="63" spans="1:14">
      <c r="A63" s="132"/>
      <c r="B63" s="132"/>
      <c r="C63" s="132"/>
      <c r="D63" s="132"/>
      <c r="E63" s="428"/>
      <c r="F63" s="132"/>
      <c r="G63" s="132"/>
      <c r="H63" s="132"/>
      <c r="I63" s="132"/>
      <c r="J63" s="132"/>
      <c r="K63" s="132"/>
      <c r="L63" s="132"/>
      <c r="M63" s="132"/>
      <c r="N63" s="132"/>
    </row>
    <row r="64" spans="1:14">
      <c r="A64" s="132"/>
      <c r="B64" s="132"/>
      <c r="C64" s="132"/>
      <c r="D64" s="132"/>
      <c r="E64" s="428"/>
      <c r="F64" s="132"/>
      <c r="G64" s="132"/>
      <c r="H64" s="132"/>
      <c r="I64" s="132"/>
      <c r="J64" s="132"/>
      <c r="K64" s="132"/>
      <c r="L64" s="132"/>
      <c r="M64" s="132"/>
      <c r="N64" s="132"/>
    </row>
    <row r="65" spans="1:14">
      <c r="A65" s="132"/>
      <c r="B65" s="132"/>
      <c r="C65" s="132"/>
      <c r="D65" s="132"/>
      <c r="E65" s="428"/>
      <c r="F65" s="132"/>
      <c r="G65" s="132"/>
      <c r="H65" s="132"/>
      <c r="I65" s="132"/>
      <c r="J65" s="132"/>
      <c r="K65" s="132"/>
      <c r="L65" s="132"/>
      <c r="M65" s="132"/>
      <c r="N65" s="132"/>
    </row>
    <row r="66" spans="1:14">
      <c r="A66" s="132"/>
      <c r="B66" s="132"/>
      <c r="C66" s="132"/>
      <c r="D66" s="132"/>
      <c r="E66" s="428"/>
      <c r="F66" s="132"/>
      <c r="G66" s="132"/>
      <c r="H66" s="132"/>
      <c r="I66" s="132"/>
      <c r="J66" s="132"/>
      <c r="K66" s="132"/>
      <c r="L66" s="132"/>
      <c r="M66" s="132"/>
      <c r="N66" s="132"/>
    </row>
    <row r="67" spans="1:14">
      <c r="A67" s="132"/>
      <c r="B67" s="132"/>
      <c r="C67" s="132"/>
      <c r="D67" s="132"/>
      <c r="E67" s="428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1:14">
      <c r="A68" s="132"/>
      <c r="B68" s="132"/>
      <c r="C68" s="132"/>
      <c r="D68" s="132"/>
      <c r="E68" s="428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1:14">
      <c r="A69" s="132"/>
      <c r="B69" s="132"/>
      <c r="C69" s="132"/>
      <c r="D69" s="132"/>
      <c r="E69" s="428"/>
      <c r="F69" s="132"/>
      <c r="G69" s="132"/>
      <c r="H69" s="132"/>
      <c r="I69" s="132"/>
      <c r="J69" s="132"/>
      <c r="K69" s="132"/>
      <c r="L69" s="132"/>
      <c r="M69" s="132"/>
      <c r="N69" s="132"/>
    </row>
    <row r="70" spans="1:14">
      <c r="A70" s="132"/>
      <c r="B70" s="132"/>
      <c r="C70" s="132"/>
      <c r="D70" s="132"/>
      <c r="E70" s="428"/>
      <c r="F70" s="132"/>
      <c r="G70" s="132"/>
      <c r="H70" s="132"/>
      <c r="I70" s="132"/>
      <c r="J70" s="132"/>
      <c r="K70" s="132"/>
      <c r="L70" s="132"/>
      <c r="M70" s="132"/>
      <c r="N70" s="132"/>
    </row>
    <row r="71" spans="1:14">
      <c r="A71" s="132"/>
      <c r="B71" s="132"/>
      <c r="C71" s="132"/>
      <c r="D71" s="132"/>
      <c r="E71" s="428"/>
      <c r="F71" s="132"/>
      <c r="G71" s="132"/>
      <c r="H71" s="132"/>
      <c r="I71" s="132"/>
      <c r="J71" s="132"/>
      <c r="K71" s="132"/>
      <c r="L71" s="132"/>
      <c r="M71" s="132"/>
      <c r="N71" s="132"/>
    </row>
    <row r="72" spans="1:14">
      <c r="A72" s="132"/>
      <c r="B72" s="132"/>
      <c r="C72" s="132"/>
      <c r="D72" s="132"/>
      <c r="E72" s="428"/>
      <c r="F72" s="132"/>
      <c r="G72" s="132"/>
      <c r="H72" s="132"/>
      <c r="I72" s="132"/>
      <c r="J72" s="132"/>
      <c r="K72" s="132"/>
      <c r="L72" s="132"/>
      <c r="M72" s="132"/>
      <c r="N72" s="132"/>
    </row>
    <row r="73" spans="1:14">
      <c r="A73" s="132"/>
      <c r="B73" s="132"/>
      <c r="C73" s="132"/>
      <c r="D73" s="132"/>
      <c r="E73" s="428"/>
      <c r="F73" s="132"/>
      <c r="G73" s="132"/>
      <c r="H73" s="132"/>
      <c r="I73" s="132"/>
      <c r="J73" s="132"/>
      <c r="K73" s="132"/>
      <c r="L73" s="132"/>
      <c r="M73" s="132"/>
      <c r="N73" s="132"/>
    </row>
    <row r="74" spans="1:14">
      <c r="A74" s="132"/>
      <c r="B74" s="132"/>
      <c r="C74" s="132"/>
      <c r="D74" s="132"/>
      <c r="E74" s="428"/>
      <c r="F74" s="132"/>
      <c r="G74" s="132"/>
      <c r="H74" s="132"/>
      <c r="I74" s="132"/>
      <c r="J74" s="132"/>
      <c r="K74" s="132"/>
      <c r="L74" s="132"/>
      <c r="M74" s="132"/>
      <c r="N74" s="132"/>
    </row>
    <row r="75" spans="1:14">
      <c r="A75" s="132"/>
      <c r="B75" s="132"/>
      <c r="C75" s="132"/>
      <c r="D75" s="132"/>
      <c r="E75" s="428"/>
      <c r="F75" s="132"/>
      <c r="G75" s="132"/>
      <c r="H75" s="132"/>
      <c r="I75" s="132"/>
      <c r="J75" s="132"/>
      <c r="K75" s="132"/>
      <c r="L75" s="132"/>
      <c r="M75" s="132"/>
      <c r="N75" s="132"/>
    </row>
    <row r="76" spans="1:14">
      <c r="A76" s="132"/>
      <c r="B76" s="132"/>
      <c r="C76" s="132"/>
      <c r="D76" s="132"/>
      <c r="E76" s="428"/>
      <c r="F76" s="132"/>
      <c r="G76" s="132"/>
      <c r="H76" s="132"/>
      <c r="I76" s="132"/>
      <c r="J76" s="132"/>
      <c r="K76" s="132"/>
      <c r="L76" s="132"/>
      <c r="M76" s="132"/>
      <c r="N76" s="132"/>
    </row>
    <row r="77" spans="1:14">
      <c r="A77" s="132"/>
      <c r="B77" s="132"/>
      <c r="C77" s="132"/>
      <c r="D77" s="132"/>
      <c r="E77" s="428"/>
      <c r="F77" s="132"/>
      <c r="G77" s="132"/>
      <c r="H77" s="132"/>
      <c r="I77" s="132"/>
      <c r="J77" s="132"/>
      <c r="K77" s="132"/>
      <c r="L77" s="132"/>
      <c r="M77" s="132"/>
      <c r="N77" s="132"/>
    </row>
    <row r="78" spans="1:14">
      <c r="A78" s="132"/>
      <c r="B78" s="132"/>
      <c r="C78" s="132"/>
      <c r="D78" s="132"/>
      <c r="E78" s="428"/>
      <c r="F78" s="132"/>
      <c r="G78" s="132"/>
      <c r="H78" s="132"/>
      <c r="I78" s="132"/>
      <c r="J78" s="132"/>
      <c r="K78" s="132"/>
      <c r="L78" s="132"/>
      <c r="M78" s="132"/>
      <c r="N78" s="132"/>
    </row>
    <row r="79" spans="1:14">
      <c r="A79" s="132"/>
      <c r="B79" s="132"/>
      <c r="C79" s="132"/>
      <c r="D79" s="132"/>
      <c r="E79" s="428"/>
      <c r="F79" s="132"/>
      <c r="G79" s="132"/>
      <c r="H79" s="132"/>
      <c r="I79" s="132"/>
      <c r="J79" s="132"/>
      <c r="K79" s="132"/>
      <c r="L79" s="132"/>
      <c r="M79" s="132"/>
      <c r="N79" s="132"/>
    </row>
    <row r="80" spans="1:14">
      <c r="A80" s="132"/>
      <c r="B80" s="132"/>
      <c r="C80" s="132"/>
      <c r="D80" s="132"/>
      <c r="E80" s="428"/>
      <c r="F80" s="132"/>
      <c r="G80" s="132"/>
      <c r="H80" s="132"/>
      <c r="I80" s="132"/>
      <c r="J80" s="132"/>
      <c r="K80" s="132"/>
      <c r="L80" s="132"/>
      <c r="M80" s="132"/>
      <c r="N80" s="132"/>
    </row>
    <row r="81" spans="1:14">
      <c r="A81" s="132"/>
      <c r="B81" s="132"/>
      <c r="C81" s="132"/>
      <c r="D81" s="132"/>
      <c r="E81" s="428"/>
      <c r="F81" s="132"/>
      <c r="G81" s="132"/>
      <c r="H81" s="132"/>
      <c r="I81" s="132"/>
      <c r="J81" s="132"/>
      <c r="K81" s="132"/>
      <c r="L81" s="132"/>
      <c r="M81" s="132"/>
      <c r="N81" s="132"/>
    </row>
    <row r="82" spans="1:14">
      <c r="A82" s="132"/>
      <c r="B82" s="132"/>
      <c r="C82" s="132"/>
      <c r="D82" s="132"/>
      <c r="E82" s="428"/>
      <c r="F82" s="132"/>
      <c r="G82" s="132"/>
      <c r="H82" s="132"/>
      <c r="I82" s="132"/>
      <c r="J82" s="132"/>
      <c r="K82" s="132"/>
      <c r="L82" s="132"/>
      <c r="M82" s="132"/>
      <c r="N82" s="132"/>
    </row>
    <row r="83" spans="1:14">
      <c r="A83" s="132"/>
      <c r="B83" s="132"/>
      <c r="C83" s="132"/>
      <c r="D83" s="132"/>
      <c r="E83" s="428"/>
      <c r="F83" s="132"/>
      <c r="G83" s="132"/>
      <c r="H83" s="132"/>
      <c r="I83" s="132"/>
      <c r="J83" s="132"/>
      <c r="K83" s="132"/>
      <c r="L83" s="132"/>
      <c r="M83" s="132"/>
      <c r="N83" s="132"/>
    </row>
    <row r="84" spans="1:14">
      <c r="E84" s="428"/>
      <c r="I84" s="132"/>
      <c r="J84" s="132"/>
      <c r="K84" s="132"/>
      <c r="L84" s="132"/>
      <c r="M84" s="132"/>
      <c r="N84" s="132"/>
    </row>
    <row r="85" spans="1:14">
      <c r="E85" s="428"/>
      <c r="I85" s="132"/>
      <c r="J85" s="132"/>
      <c r="K85" s="132"/>
      <c r="L85" s="132"/>
      <c r="M85" s="132"/>
      <c r="N85" s="132"/>
    </row>
    <row r="86" spans="1:14">
      <c r="E86" s="428"/>
      <c r="I86" s="132"/>
      <c r="J86" s="132"/>
      <c r="K86" s="132"/>
      <c r="L86" s="132"/>
      <c r="M86" s="132"/>
      <c r="N86" s="132"/>
    </row>
    <row r="87" spans="1:14">
      <c r="I87" s="132"/>
      <c r="J87" s="132"/>
      <c r="K87" s="132"/>
      <c r="L87" s="132"/>
      <c r="M87" s="132"/>
      <c r="N87" s="132"/>
    </row>
    <row r="88" spans="1:14">
      <c r="I88" s="132"/>
      <c r="J88" s="132"/>
      <c r="K88" s="132"/>
      <c r="L88" s="132"/>
      <c r="M88" s="132"/>
      <c r="N88" s="132"/>
    </row>
    <row r="89" spans="1:14">
      <c r="I89" s="132"/>
      <c r="J89" s="132"/>
      <c r="K89" s="132"/>
      <c r="L89" s="132"/>
      <c r="M89" s="132"/>
      <c r="N89" s="132"/>
    </row>
    <row r="90" spans="1:14">
      <c r="I90" s="132"/>
      <c r="J90" s="132"/>
      <c r="K90" s="132"/>
      <c r="L90" s="132"/>
      <c r="M90" s="132"/>
      <c r="N90" s="132"/>
    </row>
    <row r="91" spans="1:14">
      <c r="I91" s="132"/>
      <c r="J91" s="132"/>
      <c r="K91" s="132"/>
      <c r="L91" s="132"/>
      <c r="M91" s="132"/>
      <c r="N91" s="132"/>
    </row>
    <row r="92" spans="1:14">
      <c r="I92" s="132"/>
      <c r="J92" s="132"/>
      <c r="K92" s="132"/>
      <c r="L92" s="132"/>
      <c r="M92" s="132"/>
      <c r="N92" s="132"/>
    </row>
    <row r="93" spans="1:14">
      <c r="I93" s="132"/>
      <c r="J93" s="132"/>
      <c r="K93" s="132"/>
      <c r="L93" s="132"/>
      <c r="M93" s="132"/>
      <c r="N93" s="132"/>
    </row>
    <row r="94" spans="1:14">
      <c r="I94" s="132"/>
      <c r="J94" s="132"/>
      <c r="K94" s="132"/>
      <c r="L94" s="132"/>
      <c r="M94" s="132"/>
      <c r="N94" s="132"/>
    </row>
    <row r="95" spans="1:14">
      <c r="I95" s="132"/>
      <c r="J95" s="132"/>
      <c r="K95" s="132"/>
      <c r="L95" s="132"/>
      <c r="M95" s="132"/>
      <c r="N95" s="132"/>
    </row>
    <row r="96" spans="1:14">
      <c r="I96" s="132"/>
      <c r="J96" s="132"/>
      <c r="K96" s="132"/>
      <c r="L96" s="132"/>
      <c r="M96" s="132"/>
      <c r="N96" s="132"/>
    </row>
    <row r="97" spans="9:14">
      <c r="I97" s="132"/>
      <c r="J97" s="132"/>
      <c r="K97" s="132"/>
      <c r="L97" s="132"/>
      <c r="M97" s="132"/>
      <c r="N97" s="132"/>
    </row>
    <row r="98" spans="9:14">
      <c r="I98" s="132"/>
      <c r="J98" s="132"/>
      <c r="K98" s="132"/>
      <c r="L98" s="132"/>
      <c r="M98" s="132"/>
      <c r="N98" s="132"/>
    </row>
    <row r="99" spans="9:14">
      <c r="I99" s="132"/>
      <c r="J99" s="132"/>
      <c r="K99" s="132"/>
      <c r="L99" s="132"/>
      <c r="M99" s="132"/>
      <c r="N99" s="132"/>
    </row>
    <row r="100" spans="9:14">
      <c r="I100" s="132"/>
      <c r="J100" s="132"/>
      <c r="K100" s="132"/>
      <c r="L100" s="132"/>
      <c r="M100" s="132"/>
      <c r="N100" s="132"/>
    </row>
    <row r="101" spans="9:14">
      <c r="I101" s="132"/>
      <c r="J101" s="132"/>
      <c r="K101" s="132"/>
      <c r="L101" s="132"/>
      <c r="M101" s="132"/>
      <c r="N101" s="132"/>
    </row>
    <row r="102" spans="9:14">
      <c r="I102" s="132"/>
      <c r="J102" s="132"/>
      <c r="K102" s="132"/>
      <c r="L102" s="132"/>
      <c r="M102" s="132"/>
      <c r="N102" s="132"/>
    </row>
    <row r="103" spans="9:14">
      <c r="I103" s="132"/>
      <c r="J103" s="132"/>
      <c r="K103" s="132"/>
      <c r="L103" s="132"/>
      <c r="M103" s="132"/>
      <c r="N103" s="132"/>
    </row>
    <row r="104" spans="9:14">
      <c r="I104" s="132"/>
      <c r="J104" s="132"/>
      <c r="K104" s="132"/>
      <c r="L104" s="132"/>
      <c r="M104" s="132"/>
      <c r="N104" s="132"/>
    </row>
    <row r="105" spans="9:14">
      <c r="I105" s="132"/>
      <c r="J105" s="132"/>
      <c r="K105" s="132"/>
      <c r="L105" s="132"/>
      <c r="M105" s="132"/>
      <c r="N105" s="132"/>
    </row>
    <row r="106" spans="9:14">
      <c r="I106" s="132"/>
      <c r="J106" s="132"/>
      <c r="K106" s="132"/>
      <c r="L106" s="132"/>
      <c r="M106" s="132"/>
      <c r="N106" s="132"/>
    </row>
    <row r="107" spans="9:14">
      <c r="I107" s="132"/>
      <c r="J107" s="132"/>
      <c r="K107" s="132"/>
      <c r="L107" s="132"/>
      <c r="M107" s="132"/>
      <c r="N107" s="132"/>
    </row>
    <row r="108" spans="9:14">
      <c r="I108" s="132"/>
      <c r="J108" s="132"/>
      <c r="K108" s="132"/>
      <c r="L108" s="132"/>
      <c r="M108" s="132"/>
      <c r="N108" s="132"/>
    </row>
    <row r="109" spans="9:14">
      <c r="I109" s="132"/>
      <c r="J109" s="132"/>
      <c r="K109" s="132"/>
      <c r="L109" s="132"/>
      <c r="M109" s="132"/>
      <c r="N109" s="132"/>
    </row>
    <row r="110" spans="9:14">
      <c r="I110" s="132"/>
      <c r="J110" s="132"/>
      <c r="K110" s="132"/>
      <c r="L110" s="132"/>
      <c r="M110" s="132"/>
      <c r="N110" s="132"/>
    </row>
    <row r="111" spans="9:14">
      <c r="I111" s="132"/>
      <c r="J111" s="132"/>
      <c r="K111" s="132"/>
      <c r="L111" s="132"/>
      <c r="M111" s="132"/>
      <c r="N111" s="132"/>
    </row>
    <row r="112" spans="9:14">
      <c r="I112" s="132"/>
      <c r="J112" s="132"/>
      <c r="K112" s="132"/>
      <c r="L112" s="132"/>
      <c r="M112" s="132"/>
      <c r="N112" s="132"/>
    </row>
    <row r="113" spans="9:14">
      <c r="I113" s="132"/>
      <c r="J113" s="132"/>
      <c r="K113" s="132"/>
      <c r="L113" s="132"/>
      <c r="M113" s="132"/>
      <c r="N113" s="132"/>
    </row>
    <row r="114" spans="9:14">
      <c r="I114" s="132"/>
      <c r="J114" s="132"/>
      <c r="K114" s="132"/>
      <c r="L114" s="132"/>
      <c r="M114" s="132"/>
      <c r="N114" s="132"/>
    </row>
    <row r="115" spans="9:14">
      <c r="I115" s="132"/>
      <c r="J115" s="132"/>
      <c r="K115" s="132"/>
      <c r="L115" s="132"/>
      <c r="M115" s="132"/>
      <c r="N115" s="132"/>
    </row>
    <row r="116" spans="9:14">
      <c r="I116" s="132"/>
      <c r="J116" s="132"/>
      <c r="K116" s="132"/>
      <c r="L116" s="132"/>
      <c r="M116" s="132"/>
      <c r="N116" s="132"/>
    </row>
    <row r="117" spans="9:14">
      <c r="I117" s="132"/>
      <c r="J117" s="132"/>
      <c r="K117" s="132"/>
      <c r="L117" s="132"/>
      <c r="M117" s="132"/>
      <c r="N117" s="132"/>
    </row>
    <row r="118" spans="9:14">
      <c r="I118" s="132"/>
      <c r="J118" s="132"/>
      <c r="K118" s="132"/>
      <c r="L118" s="132"/>
      <c r="M118" s="132"/>
      <c r="N118" s="132"/>
    </row>
    <row r="119" spans="9:14">
      <c r="I119" s="132"/>
      <c r="J119" s="132"/>
      <c r="K119" s="132"/>
      <c r="L119" s="132"/>
      <c r="M119" s="132"/>
      <c r="N119" s="132"/>
    </row>
    <row r="120" spans="9:14">
      <c r="I120" s="132"/>
      <c r="J120" s="132"/>
      <c r="K120" s="132"/>
      <c r="L120" s="132"/>
      <c r="M120" s="132"/>
      <c r="N120" s="132"/>
    </row>
    <row r="121" spans="9:14">
      <c r="I121" s="132"/>
      <c r="J121" s="132"/>
      <c r="K121" s="132"/>
      <c r="L121" s="132"/>
      <c r="M121" s="132"/>
      <c r="N121" s="132"/>
    </row>
    <row r="122" spans="9:14">
      <c r="I122" s="132"/>
      <c r="J122" s="132"/>
      <c r="K122" s="132"/>
      <c r="L122" s="132"/>
      <c r="M122" s="132"/>
      <c r="N122" s="132"/>
    </row>
    <row r="123" spans="9:14">
      <c r="I123" s="132"/>
      <c r="J123" s="132"/>
      <c r="K123" s="132"/>
      <c r="L123" s="132"/>
      <c r="M123" s="132"/>
      <c r="N123" s="132"/>
    </row>
    <row r="124" spans="9:14">
      <c r="I124" s="132"/>
      <c r="J124" s="132"/>
      <c r="K124" s="132"/>
      <c r="L124" s="132"/>
      <c r="M124" s="132"/>
      <c r="N124" s="132"/>
    </row>
    <row r="125" spans="9:14">
      <c r="I125" s="132"/>
      <c r="J125" s="132"/>
      <c r="K125" s="132"/>
      <c r="L125" s="132"/>
      <c r="M125" s="132"/>
      <c r="N125" s="132"/>
    </row>
    <row r="126" spans="9:14">
      <c r="I126" s="132"/>
      <c r="J126" s="132"/>
      <c r="K126" s="132"/>
      <c r="L126" s="132"/>
      <c r="M126" s="132"/>
      <c r="N126" s="132"/>
    </row>
    <row r="127" spans="9:14">
      <c r="I127" s="132"/>
      <c r="J127" s="132"/>
      <c r="K127" s="132"/>
      <c r="L127" s="132"/>
      <c r="M127" s="132"/>
      <c r="N127" s="132"/>
    </row>
    <row r="128" spans="9:14">
      <c r="I128" s="132"/>
      <c r="J128" s="132"/>
      <c r="K128" s="132"/>
      <c r="L128" s="132"/>
      <c r="M128" s="132"/>
      <c r="N128" s="132"/>
    </row>
    <row r="129" spans="9:14">
      <c r="I129" s="132"/>
      <c r="J129" s="132"/>
      <c r="K129" s="132"/>
      <c r="L129" s="132"/>
      <c r="M129" s="132"/>
      <c r="N129" s="132"/>
    </row>
    <row r="130" spans="9:14">
      <c r="I130" s="132"/>
      <c r="J130" s="132"/>
      <c r="K130" s="132"/>
      <c r="L130" s="132"/>
      <c r="M130" s="132"/>
      <c r="N130" s="132"/>
    </row>
    <row r="131" spans="9:14">
      <c r="I131" s="132"/>
      <c r="J131" s="132"/>
      <c r="K131" s="132"/>
      <c r="L131" s="132"/>
      <c r="M131" s="132"/>
      <c r="N131" s="132"/>
    </row>
    <row r="132" spans="9:14">
      <c r="I132" s="132"/>
      <c r="J132" s="132"/>
      <c r="K132" s="132"/>
      <c r="L132" s="132"/>
      <c r="M132" s="132"/>
      <c r="N132" s="132"/>
    </row>
    <row r="133" spans="9:14">
      <c r="I133" s="132"/>
      <c r="J133" s="132"/>
      <c r="K133" s="132"/>
      <c r="L133" s="132"/>
      <c r="M133" s="132"/>
      <c r="N133" s="132"/>
    </row>
    <row r="134" spans="9:14">
      <c r="I134" s="132"/>
      <c r="J134" s="132"/>
      <c r="K134" s="132"/>
      <c r="L134" s="132"/>
      <c r="M134" s="132"/>
      <c r="N134" s="132"/>
    </row>
    <row r="135" spans="9:14">
      <c r="I135" s="132"/>
      <c r="J135" s="132"/>
      <c r="K135" s="132"/>
      <c r="L135" s="132"/>
      <c r="M135" s="132"/>
      <c r="N135" s="132"/>
    </row>
    <row r="136" spans="9:14">
      <c r="I136" s="132"/>
      <c r="J136" s="132"/>
      <c r="K136" s="132"/>
      <c r="L136" s="132"/>
      <c r="M136" s="132"/>
      <c r="N136" s="132"/>
    </row>
    <row r="137" spans="9:14">
      <c r="I137" s="132"/>
      <c r="J137" s="132"/>
      <c r="K137" s="132"/>
      <c r="L137" s="132"/>
      <c r="M137" s="132"/>
      <c r="N137" s="132"/>
    </row>
    <row r="138" spans="9:14">
      <c r="I138" s="132"/>
      <c r="J138" s="132"/>
      <c r="K138" s="132"/>
      <c r="L138" s="132"/>
      <c r="M138" s="132"/>
      <c r="N138" s="132"/>
    </row>
    <row r="139" spans="9:14">
      <c r="I139" s="132"/>
      <c r="J139" s="132"/>
      <c r="K139" s="132"/>
      <c r="L139" s="132"/>
      <c r="M139" s="132"/>
      <c r="N139" s="132"/>
    </row>
    <row r="140" spans="9:14">
      <c r="I140" s="132"/>
      <c r="J140" s="132"/>
      <c r="K140" s="132"/>
      <c r="L140" s="132"/>
      <c r="M140" s="132"/>
      <c r="N140" s="132"/>
    </row>
    <row r="141" spans="9:14">
      <c r="I141" s="132"/>
      <c r="J141" s="132"/>
      <c r="K141" s="132"/>
      <c r="L141" s="132"/>
      <c r="M141" s="132"/>
      <c r="N141" s="132"/>
    </row>
    <row r="142" spans="9:14">
      <c r="I142" s="132"/>
      <c r="J142" s="132"/>
      <c r="K142" s="132"/>
      <c r="L142" s="132"/>
      <c r="M142" s="132"/>
      <c r="N142" s="132"/>
    </row>
    <row r="143" spans="9:14">
      <c r="I143" s="132"/>
      <c r="J143" s="132"/>
      <c r="K143" s="132"/>
      <c r="L143" s="132"/>
      <c r="M143" s="132"/>
      <c r="N143" s="132"/>
    </row>
    <row r="144" spans="9:14">
      <c r="I144" s="132"/>
      <c r="J144" s="132"/>
      <c r="K144" s="132"/>
      <c r="L144" s="132"/>
      <c r="M144" s="132"/>
      <c r="N144" s="132"/>
    </row>
    <row r="145" spans="9:14">
      <c r="I145" s="132"/>
      <c r="J145" s="132"/>
      <c r="K145" s="132"/>
      <c r="L145" s="132"/>
      <c r="M145" s="132"/>
      <c r="N145" s="132"/>
    </row>
    <row r="146" spans="9:14">
      <c r="I146" s="132"/>
      <c r="J146" s="132"/>
      <c r="K146" s="132"/>
      <c r="L146" s="132"/>
      <c r="M146" s="132"/>
      <c r="N146" s="132"/>
    </row>
    <row r="147" spans="9:14">
      <c r="I147" s="132"/>
      <c r="J147" s="132"/>
      <c r="K147" s="132"/>
      <c r="L147" s="132"/>
      <c r="M147" s="132"/>
      <c r="N147" s="132"/>
    </row>
    <row r="148" spans="9:14">
      <c r="I148" s="132"/>
      <c r="J148" s="132"/>
      <c r="K148" s="132"/>
      <c r="L148" s="132"/>
      <c r="M148" s="132"/>
      <c r="N148" s="132"/>
    </row>
    <row r="149" spans="9:14">
      <c r="I149" s="132"/>
      <c r="J149" s="132"/>
      <c r="K149" s="132"/>
      <c r="L149" s="132"/>
      <c r="M149" s="132"/>
      <c r="N149" s="132"/>
    </row>
    <row r="150" spans="9:14">
      <c r="I150" s="132"/>
      <c r="J150" s="132"/>
      <c r="K150" s="132"/>
      <c r="L150" s="132"/>
      <c r="M150" s="132"/>
      <c r="N150" s="132"/>
    </row>
    <row r="151" spans="9:14">
      <c r="I151" s="132"/>
      <c r="J151" s="132"/>
      <c r="K151" s="132"/>
      <c r="L151" s="132"/>
      <c r="M151" s="132"/>
      <c r="N151" s="132"/>
    </row>
    <row r="152" spans="9:14">
      <c r="I152" s="132"/>
      <c r="J152" s="132"/>
      <c r="K152" s="132"/>
      <c r="L152" s="132"/>
      <c r="M152" s="132"/>
      <c r="N152" s="132"/>
    </row>
    <row r="153" spans="9:14">
      <c r="I153" s="132"/>
      <c r="J153" s="132"/>
      <c r="K153" s="132"/>
      <c r="L153" s="132"/>
      <c r="M153" s="132"/>
      <c r="N153" s="132"/>
    </row>
    <row r="154" spans="9:14">
      <c r="I154" s="132"/>
      <c r="J154" s="132"/>
      <c r="K154" s="132"/>
      <c r="L154" s="132"/>
      <c r="M154" s="132"/>
      <c r="N154" s="132"/>
    </row>
    <row r="155" spans="9:14">
      <c r="I155" s="132"/>
      <c r="J155" s="132"/>
      <c r="K155" s="132"/>
      <c r="L155" s="132"/>
      <c r="M155" s="132"/>
      <c r="N155" s="132"/>
    </row>
    <row r="156" spans="9:14">
      <c r="I156" s="132"/>
      <c r="J156" s="132"/>
      <c r="K156" s="132"/>
      <c r="L156" s="132"/>
      <c r="M156" s="132"/>
      <c r="N156" s="132"/>
    </row>
    <row r="157" spans="9:14">
      <c r="I157" s="132"/>
      <c r="J157" s="132"/>
      <c r="K157" s="132"/>
      <c r="L157" s="132"/>
      <c r="M157" s="132"/>
      <c r="N157" s="132"/>
    </row>
    <row r="158" spans="9:14">
      <c r="I158" s="132"/>
      <c r="J158" s="132"/>
      <c r="K158" s="132"/>
      <c r="L158" s="132"/>
      <c r="M158" s="132"/>
      <c r="N158" s="132"/>
    </row>
    <row r="159" spans="9:14">
      <c r="I159" s="132"/>
      <c r="J159" s="132"/>
      <c r="K159" s="132"/>
      <c r="L159" s="132"/>
      <c r="M159" s="132"/>
      <c r="N159" s="132"/>
    </row>
    <row r="160" spans="9:14">
      <c r="I160" s="132"/>
      <c r="J160" s="132"/>
      <c r="K160" s="132"/>
      <c r="L160" s="132"/>
      <c r="M160" s="132"/>
      <c r="N160" s="132"/>
    </row>
    <row r="161" spans="9:14">
      <c r="I161" s="132"/>
      <c r="J161" s="132"/>
      <c r="K161" s="132"/>
      <c r="L161" s="132"/>
      <c r="M161" s="132"/>
      <c r="N161" s="132"/>
    </row>
    <row r="162" spans="9:14">
      <c r="I162" s="132"/>
      <c r="J162" s="132"/>
      <c r="K162" s="132"/>
      <c r="L162" s="132"/>
      <c r="M162" s="132"/>
      <c r="N162" s="132"/>
    </row>
    <row r="163" spans="9:14">
      <c r="I163" s="132"/>
      <c r="J163" s="132"/>
      <c r="K163" s="132"/>
      <c r="L163" s="132"/>
      <c r="M163" s="132"/>
      <c r="N163" s="132"/>
    </row>
    <row r="164" spans="9:14">
      <c r="I164" s="132"/>
      <c r="J164" s="132"/>
      <c r="K164" s="132"/>
      <c r="L164" s="132"/>
      <c r="M164" s="132"/>
      <c r="N164" s="132"/>
    </row>
    <row r="165" spans="9:14">
      <c r="I165" s="132"/>
      <c r="J165" s="132"/>
      <c r="K165" s="132"/>
      <c r="L165" s="132"/>
      <c r="M165" s="132"/>
      <c r="N165" s="132"/>
    </row>
    <row r="166" spans="9:14">
      <c r="I166" s="132"/>
      <c r="J166" s="132"/>
      <c r="K166" s="132"/>
      <c r="L166" s="132"/>
      <c r="M166" s="132"/>
      <c r="N166" s="132"/>
    </row>
    <row r="167" spans="9:14">
      <c r="I167" s="132"/>
      <c r="J167" s="132"/>
      <c r="K167" s="132"/>
      <c r="L167" s="132"/>
      <c r="M167" s="132"/>
      <c r="N167" s="132"/>
    </row>
    <row r="168" spans="9:14">
      <c r="I168" s="132"/>
      <c r="J168" s="132"/>
      <c r="K168" s="132"/>
      <c r="L168" s="132"/>
      <c r="M168" s="132"/>
      <c r="N168" s="132"/>
    </row>
    <row r="169" spans="9:14">
      <c r="I169" s="132"/>
      <c r="J169" s="132"/>
      <c r="K169" s="132"/>
      <c r="L169" s="132"/>
      <c r="M169" s="132"/>
      <c r="N169" s="132"/>
    </row>
    <row r="170" spans="9:14">
      <c r="I170" s="132"/>
      <c r="J170" s="132"/>
      <c r="K170" s="132"/>
      <c r="L170" s="132"/>
      <c r="M170" s="132"/>
      <c r="N170" s="132"/>
    </row>
    <row r="171" spans="9:14">
      <c r="I171" s="132"/>
      <c r="J171" s="132"/>
      <c r="K171" s="132"/>
      <c r="L171" s="132"/>
      <c r="M171" s="132"/>
      <c r="N171" s="132"/>
    </row>
    <row r="172" spans="9:14">
      <c r="I172" s="132"/>
      <c r="J172" s="132"/>
      <c r="K172" s="132"/>
      <c r="L172" s="132"/>
      <c r="M172" s="132"/>
      <c r="N172" s="132"/>
    </row>
    <row r="173" spans="9:14">
      <c r="I173" s="132"/>
      <c r="J173" s="132"/>
      <c r="K173" s="132"/>
      <c r="L173" s="132"/>
      <c r="M173" s="132"/>
      <c r="N173" s="132"/>
    </row>
    <row r="174" spans="9:14">
      <c r="I174" s="132"/>
      <c r="J174" s="132"/>
      <c r="K174" s="132"/>
      <c r="L174" s="132"/>
      <c r="M174" s="132"/>
      <c r="N174" s="132"/>
    </row>
    <row r="175" spans="9:14">
      <c r="I175" s="132"/>
      <c r="J175" s="132"/>
      <c r="K175" s="132"/>
      <c r="L175" s="132"/>
      <c r="M175" s="132"/>
      <c r="N175" s="132"/>
    </row>
    <row r="176" spans="9:14">
      <c r="I176" s="132"/>
      <c r="J176" s="132"/>
      <c r="K176" s="132"/>
      <c r="L176" s="132"/>
      <c r="M176" s="132"/>
      <c r="N176" s="132"/>
    </row>
    <row r="177" spans="9:14">
      <c r="I177" s="132"/>
      <c r="J177" s="132"/>
      <c r="K177" s="132"/>
      <c r="L177" s="132"/>
      <c r="M177" s="132"/>
      <c r="N177" s="132"/>
    </row>
    <row r="178" spans="9:14">
      <c r="I178" s="132"/>
      <c r="J178" s="132"/>
      <c r="K178" s="132"/>
      <c r="L178" s="132"/>
      <c r="M178" s="132"/>
      <c r="N178" s="132"/>
    </row>
    <row r="179" spans="9:14">
      <c r="I179" s="132"/>
      <c r="J179" s="132"/>
      <c r="K179" s="132"/>
      <c r="L179" s="132"/>
      <c r="M179" s="132"/>
      <c r="N179" s="132"/>
    </row>
    <row r="180" spans="9:14">
      <c r="I180" s="132"/>
      <c r="J180" s="132"/>
      <c r="K180" s="132"/>
      <c r="L180" s="132"/>
      <c r="M180" s="132"/>
      <c r="N180" s="132"/>
    </row>
    <row r="181" spans="9:14">
      <c r="I181" s="132"/>
      <c r="J181" s="132"/>
      <c r="K181" s="132"/>
      <c r="L181" s="132"/>
      <c r="M181" s="132"/>
      <c r="N181" s="132"/>
    </row>
    <row r="182" spans="9:14">
      <c r="I182" s="132"/>
      <c r="J182" s="132"/>
      <c r="K182" s="132"/>
      <c r="L182" s="132"/>
      <c r="M182" s="132"/>
      <c r="N182" s="132"/>
    </row>
    <row r="183" spans="9:14">
      <c r="I183" s="132"/>
      <c r="J183" s="132"/>
      <c r="K183" s="132"/>
      <c r="L183" s="132"/>
      <c r="M183" s="132"/>
      <c r="N183" s="132"/>
    </row>
    <row r="184" spans="9:14">
      <c r="I184" s="132"/>
      <c r="J184" s="132"/>
      <c r="K184" s="132"/>
      <c r="L184" s="132"/>
      <c r="M184" s="132"/>
      <c r="N184" s="132"/>
    </row>
    <row r="185" spans="9:14">
      <c r="I185" s="132"/>
      <c r="J185" s="132"/>
      <c r="K185" s="132"/>
      <c r="L185" s="132"/>
      <c r="M185" s="132"/>
      <c r="N185" s="132"/>
    </row>
    <row r="186" spans="9:14">
      <c r="I186" s="132"/>
      <c r="J186" s="132"/>
      <c r="K186" s="132"/>
      <c r="L186" s="132"/>
      <c r="M186" s="132"/>
      <c r="N186" s="132"/>
    </row>
    <row r="187" spans="9:14">
      <c r="I187" s="132"/>
      <c r="J187" s="132"/>
      <c r="K187" s="132"/>
      <c r="L187" s="132"/>
      <c r="M187" s="132"/>
      <c r="N187" s="132"/>
    </row>
    <row r="188" spans="9:14">
      <c r="I188" s="132"/>
      <c r="J188" s="132"/>
      <c r="K188" s="132"/>
      <c r="L188" s="132"/>
      <c r="M188" s="132"/>
      <c r="N188" s="132"/>
    </row>
    <row r="189" spans="9:14">
      <c r="I189" s="132"/>
      <c r="J189" s="132"/>
      <c r="K189" s="132"/>
      <c r="L189" s="132"/>
      <c r="M189" s="132"/>
      <c r="N189" s="132"/>
    </row>
    <row r="190" spans="9:14">
      <c r="I190" s="132"/>
      <c r="J190" s="132"/>
      <c r="K190" s="132"/>
      <c r="L190" s="132"/>
      <c r="M190" s="132"/>
      <c r="N190" s="132"/>
    </row>
    <row r="191" spans="9:14">
      <c r="I191" s="132"/>
      <c r="J191" s="132"/>
      <c r="K191" s="132"/>
      <c r="L191" s="132"/>
      <c r="M191" s="132"/>
      <c r="N191" s="132"/>
    </row>
    <row r="192" spans="9:14">
      <c r="I192" s="132"/>
      <c r="J192" s="132"/>
      <c r="K192" s="132"/>
      <c r="L192" s="132"/>
      <c r="M192" s="132"/>
      <c r="N192" s="132"/>
    </row>
    <row r="193" spans="9:14">
      <c r="I193" s="132"/>
      <c r="J193" s="132"/>
      <c r="K193" s="132"/>
      <c r="L193" s="132"/>
      <c r="M193" s="132"/>
      <c r="N193" s="132"/>
    </row>
    <row r="194" spans="9:14">
      <c r="I194" s="132"/>
      <c r="J194" s="132"/>
      <c r="K194" s="132"/>
      <c r="L194" s="132"/>
      <c r="M194" s="132"/>
      <c r="N194" s="132"/>
    </row>
    <row r="195" spans="9:14">
      <c r="I195" s="132"/>
      <c r="J195" s="132"/>
      <c r="K195" s="132"/>
      <c r="L195" s="132"/>
      <c r="M195" s="132"/>
      <c r="N195" s="132"/>
    </row>
    <row r="196" spans="9:14">
      <c r="I196" s="132"/>
      <c r="J196" s="132"/>
      <c r="K196" s="132"/>
      <c r="L196" s="132"/>
      <c r="M196" s="132"/>
      <c r="N196" s="132"/>
    </row>
    <row r="197" spans="9:14">
      <c r="I197" s="132"/>
      <c r="J197" s="132"/>
      <c r="K197" s="132"/>
      <c r="L197" s="132"/>
      <c r="M197" s="132"/>
      <c r="N197" s="132"/>
    </row>
    <row r="198" spans="9:14">
      <c r="I198" s="132"/>
      <c r="J198" s="132"/>
      <c r="K198" s="132"/>
      <c r="L198" s="132"/>
      <c r="M198" s="132"/>
      <c r="N198" s="132"/>
    </row>
    <row r="199" spans="9:14">
      <c r="I199" s="132"/>
      <c r="J199" s="132"/>
      <c r="K199" s="132"/>
      <c r="L199" s="132"/>
      <c r="M199" s="132"/>
      <c r="N199" s="132"/>
    </row>
    <row r="200" spans="9:14">
      <c r="I200" s="132"/>
      <c r="J200" s="132"/>
      <c r="K200" s="132"/>
      <c r="L200" s="132"/>
      <c r="M200" s="132"/>
      <c r="N200" s="132"/>
    </row>
    <row r="201" spans="9:14">
      <c r="I201" s="132"/>
      <c r="J201" s="132"/>
      <c r="K201" s="132"/>
      <c r="L201" s="132"/>
      <c r="M201" s="132"/>
      <c r="N201" s="132"/>
    </row>
    <row r="202" spans="9:14">
      <c r="I202" s="132"/>
      <c r="J202" s="132"/>
      <c r="K202" s="132"/>
      <c r="L202" s="132"/>
      <c r="M202" s="132"/>
      <c r="N202" s="132"/>
    </row>
    <row r="203" spans="9:14">
      <c r="I203" s="132"/>
      <c r="J203" s="132"/>
      <c r="K203" s="132"/>
      <c r="L203" s="132"/>
      <c r="M203" s="132"/>
      <c r="N203" s="132"/>
    </row>
    <row r="204" spans="9:14">
      <c r="I204" s="132"/>
      <c r="J204" s="132"/>
      <c r="K204" s="132"/>
      <c r="L204" s="132"/>
      <c r="M204" s="132"/>
      <c r="N204" s="132"/>
    </row>
    <row r="205" spans="9:14">
      <c r="I205" s="132"/>
      <c r="J205" s="132"/>
      <c r="K205" s="132"/>
      <c r="L205" s="132"/>
      <c r="M205" s="132"/>
      <c r="N205" s="132"/>
    </row>
    <row r="206" spans="9:14">
      <c r="I206" s="132"/>
      <c r="J206" s="132"/>
      <c r="K206" s="132"/>
      <c r="L206" s="132"/>
      <c r="M206" s="132"/>
      <c r="N206" s="132"/>
    </row>
    <row r="207" spans="9:14">
      <c r="I207" s="132"/>
      <c r="J207" s="132"/>
      <c r="K207" s="132"/>
      <c r="L207" s="132"/>
      <c r="M207" s="132"/>
      <c r="N207" s="132"/>
    </row>
    <row r="208" spans="9:14">
      <c r="I208" s="132"/>
      <c r="J208" s="132"/>
      <c r="K208" s="132"/>
      <c r="L208" s="132"/>
      <c r="M208" s="132"/>
      <c r="N208" s="132"/>
    </row>
    <row r="209" spans="9:14">
      <c r="I209" s="132"/>
      <c r="J209" s="132"/>
      <c r="K209" s="132"/>
      <c r="L209" s="132"/>
      <c r="M209" s="132"/>
      <c r="N209" s="132"/>
    </row>
    <row r="210" spans="9:14">
      <c r="I210" s="132"/>
      <c r="J210" s="132"/>
      <c r="K210" s="132"/>
      <c r="L210" s="132"/>
      <c r="M210" s="132"/>
      <c r="N210" s="132"/>
    </row>
    <row r="211" spans="9:14">
      <c r="I211" s="132"/>
      <c r="J211" s="132"/>
      <c r="K211" s="132"/>
      <c r="L211" s="132"/>
      <c r="M211" s="132"/>
      <c r="N211" s="132"/>
    </row>
    <row r="212" spans="9:14">
      <c r="I212" s="132"/>
      <c r="J212" s="132"/>
      <c r="K212" s="132"/>
      <c r="L212" s="132"/>
      <c r="M212" s="132"/>
      <c r="N212" s="132"/>
    </row>
    <row r="213" spans="9:14">
      <c r="I213" s="132"/>
      <c r="J213" s="132"/>
      <c r="K213" s="132"/>
      <c r="L213" s="132"/>
      <c r="M213" s="132"/>
      <c r="N213" s="132"/>
    </row>
    <row r="214" spans="9:14">
      <c r="I214" s="132"/>
      <c r="J214" s="132"/>
      <c r="K214" s="132"/>
      <c r="L214" s="132"/>
      <c r="M214" s="132"/>
      <c r="N214" s="132"/>
    </row>
    <row r="215" spans="9:14">
      <c r="I215" s="132"/>
      <c r="J215" s="132"/>
      <c r="K215" s="132"/>
      <c r="L215" s="132"/>
      <c r="M215" s="132"/>
      <c r="N215" s="132"/>
    </row>
    <row r="216" spans="9:14">
      <c r="I216" s="132"/>
      <c r="J216" s="132"/>
      <c r="K216" s="132"/>
      <c r="L216" s="132"/>
      <c r="M216" s="132"/>
      <c r="N216" s="132"/>
    </row>
    <row r="217" spans="9:14">
      <c r="I217" s="132"/>
      <c r="J217" s="132"/>
      <c r="K217" s="132"/>
      <c r="L217" s="132"/>
      <c r="M217" s="132"/>
      <c r="N217" s="132"/>
    </row>
    <row r="218" spans="9:14">
      <c r="I218" s="132"/>
      <c r="J218" s="132"/>
      <c r="K218" s="132"/>
      <c r="L218" s="132"/>
      <c r="M218" s="132"/>
      <c r="N218" s="132"/>
    </row>
    <row r="219" spans="9:14">
      <c r="I219" s="132"/>
      <c r="J219" s="132"/>
      <c r="K219" s="132"/>
      <c r="L219" s="132"/>
      <c r="M219" s="132"/>
      <c r="N219" s="132"/>
    </row>
    <row r="220" spans="9:14">
      <c r="I220" s="132"/>
      <c r="J220" s="132"/>
      <c r="K220" s="132"/>
      <c r="L220" s="132"/>
      <c r="M220" s="132"/>
      <c r="N220" s="132"/>
    </row>
    <row r="221" spans="9:14">
      <c r="I221" s="132"/>
      <c r="J221" s="132"/>
      <c r="K221" s="132"/>
      <c r="L221" s="132"/>
      <c r="M221" s="132"/>
      <c r="N221" s="132"/>
    </row>
    <row r="222" spans="9:14">
      <c r="I222" s="132"/>
      <c r="J222" s="132"/>
      <c r="K222" s="132"/>
      <c r="L222" s="132"/>
      <c r="M222" s="132"/>
      <c r="N222" s="132"/>
    </row>
    <row r="223" spans="9:14">
      <c r="I223" s="132"/>
      <c r="J223" s="132"/>
      <c r="K223" s="132"/>
      <c r="L223" s="132"/>
      <c r="M223" s="132"/>
      <c r="N223" s="132"/>
    </row>
    <row r="224" spans="9:14">
      <c r="I224" s="132"/>
      <c r="J224" s="132"/>
      <c r="K224" s="132"/>
      <c r="L224" s="132"/>
      <c r="M224" s="132"/>
      <c r="N224" s="132"/>
    </row>
  </sheetData>
  <mergeCells count="13">
    <mergeCell ref="B18:B23"/>
    <mergeCell ref="A24:G24"/>
    <mergeCell ref="A25:G25"/>
    <mergeCell ref="A31:G31"/>
    <mergeCell ref="B28:G28"/>
    <mergeCell ref="D29:F29"/>
    <mergeCell ref="D30:F30"/>
    <mergeCell ref="A17:G17"/>
    <mergeCell ref="B1:H1"/>
    <mergeCell ref="B3:H3"/>
    <mergeCell ref="B5:B16"/>
    <mergeCell ref="C5:C6"/>
    <mergeCell ref="H5:H6"/>
  </mergeCells>
  <pageMargins left="0.7" right="0.7" top="0.75" bottom="0.75" header="0.3" footer="0.3"/>
  <pageSetup scale="47" orientation="portrait" r:id="rId1"/>
  <colBreaks count="1" manualBreakCount="1">
    <brk id="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O41"/>
  <sheetViews>
    <sheetView view="pageBreakPreview" zoomScale="90" zoomScaleSheetLayoutView="90" workbookViewId="0">
      <selection activeCell="K12" sqref="K12"/>
    </sheetView>
  </sheetViews>
  <sheetFormatPr baseColWidth="10" defaultRowHeight="12.75"/>
  <cols>
    <col min="1" max="1" width="8.7109375" style="1" customWidth="1"/>
    <col min="2" max="6" width="10.7109375" style="1" customWidth="1"/>
    <col min="7" max="7" width="17.28515625" style="1" customWidth="1"/>
    <col min="8" max="8" width="10.7109375" style="1" customWidth="1"/>
    <col min="9" max="9" width="12.5703125" style="362" customWidth="1"/>
    <col min="10" max="10" width="18.7109375" style="1" customWidth="1"/>
    <col min="11" max="11" width="20.28515625" style="1" customWidth="1"/>
    <col min="12" max="13" width="11.42578125" style="1"/>
    <col min="14" max="14" width="18" style="1" hidden="1" customWidth="1"/>
    <col min="15" max="15" width="15.42578125" style="1" hidden="1" customWidth="1"/>
    <col min="16" max="16384" width="11.42578125" style="1"/>
  </cols>
  <sheetData>
    <row r="1" spans="1:11" ht="15.95" customHeight="1" thickTop="1" thickBot="1">
      <c r="A1" s="803" t="s">
        <v>2</v>
      </c>
      <c r="B1" s="803"/>
      <c r="C1" s="803" t="s">
        <v>3</v>
      </c>
      <c r="D1" s="803"/>
      <c r="E1" s="803"/>
      <c r="F1" s="803"/>
      <c r="G1" s="803"/>
      <c r="H1" s="803"/>
      <c r="I1" s="803"/>
      <c r="J1" s="803"/>
      <c r="K1" s="803"/>
    </row>
    <row r="2" spans="1:11" ht="15.95" customHeight="1" thickTop="1" thickBot="1">
      <c r="A2" s="803"/>
      <c r="B2" s="803"/>
      <c r="C2" s="803"/>
      <c r="D2" s="803"/>
      <c r="E2" s="803"/>
      <c r="F2" s="803"/>
      <c r="G2" s="803"/>
      <c r="H2" s="803"/>
      <c r="I2" s="803"/>
      <c r="J2" s="803"/>
      <c r="K2" s="803"/>
    </row>
    <row r="3" spans="1:11" ht="14.1" customHeight="1" thickTop="1" thickBot="1">
      <c r="A3" s="803" t="s">
        <v>4</v>
      </c>
      <c r="B3" s="803"/>
      <c r="C3" s="803" t="s">
        <v>507</v>
      </c>
      <c r="D3" s="803"/>
      <c r="E3" s="803"/>
      <c r="F3" s="803"/>
      <c r="G3" s="803"/>
      <c r="H3" s="803"/>
      <c r="I3" s="803"/>
      <c r="J3" s="803"/>
      <c r="K3" s="803"/>
    </row>
    <row r="4" spans="1:11" ht="14.1" customHeight="1" thickTop="1" thickBot="1">
      <c r="A4" s="803"/>
      <c r="B4" s="803"/>
      <c r="C4" s="803"/>
      <c r="D4" s="803"/>
      <c r="E4" s="803"/>
      <c r="F4" s="803"/>
      <c r="G4" s="803"/>
      <c r="H4" s="803"/>
      <c r="I4" s="803"/>
      <c r="J4" s="803"/>
      <c r="K4" s="803"/>
    </row>
    <row r="5" spans="1:11" ht="5.25" customHeight="1" thickTop="1" thickBot="1">
      <c r="A5" s="258"/>
      <c r="B5" s="259"/>
      <c r="C5" s="259"/>
      <c r="D5" s="259"/>
      <c r="E5" s="259"/>
      <c r="F5" s="259"/>
      <c r="G5" s="259"/>
      <c r="H5" s="259"/>
      <c r="I5" s="363"/>
      <c r="J5" s="259"/>
      <c r="K5" s="260"/>
    </row>
    <row r="6" spans="1:11" s="50" customFormat="1" ht="19.5" customHeight="1" thickTop="1" thickBot="1">
      <c r="A6" s="514" t="s">
        <v>5</v>
      </c>
      <c r="B6" s="804" t="s">
        <v>6</v>
      </c>
      <c r="C6" s="804"/>
      <c r="D6" s="804"/>
      <c r="E6" s="804"/>
      <c r="F6" s="804"/>
      <c r="G6" s="804"/>
      <c r="H6" s="514" t="s">
        <v>7</v>
      </c>
      <c r="I6" s="364" t="s">
        <v>8</v>
      </c>
      <c r="J6" s="514" t="s">
        <v>9</v>
      </c>
      <c r="K6" s="514" t="s">
        <v>10</v>
      </c>
    </row>
    <row r="7" spans="1:11" ht="5.25" customHeight="1" thickTop="1" thickBot="1">
      <c r="A7" s="258"/>
      <c r="B7" s="259"/>
      <c r="C7" s="259"/>
      <c r="D7" s="259"/>
      <c r="E7" s="259"/>
      <c r="F7" s="259"/>
      <c r="G7" s="259"/>
      <c r="H7" s="259"/>
      <c r="I7" s="363"/>
      <c r="J7" s="259"/>
      <c r="K7" s="260"/>
    </row>
    <row r="8" spans="1:11" s="50" customFormat="1" ht="15.75" customHeight="1" thickTop="1" thickBot="1">
      <c r="A8" s="515">
        <v>1</v>
      </c>
      <c r="B8" s="805" t="s">
        <v>439</v>
      </c>
      <c r="C8" s="805"/>
      <c r="D8" s="805"/>
      <c r="E8" s="805"/>
      <c r="F8" s="805"/>
      <c r="G8" s="805"/>
      <c r="H8" s="263"/>
      <c r="I8" s="365"/>
      <c r="J8" s="263"/>
      <c r="K8" s="263"/>
    </row>
    <row r="9" spans="1:11" s="50" customFormat="1" ht="15.75" customHeight="1" thickTop="1">
      <c r="A9" s="267">
        <f>A8+0.01</f>
        <v>1.01</v>
      </c>
      <c r="B9" s="806" t="s">
        <v>549</v>
      </c>
      <c r="C9" s="806"/>
      <c r="D9" s="806"/>
      <c r="E9" s="806"/>
      <c r="F9" s="806"/>
      <c r="G9" s="806"/>
      <c r="H9" s="265" t="s">
        <v>13</v>
      </c>
      <c r="I9" s="448">
        <v>9.6999999999999993</v>
      </c>
      <c r="J9" s="1050"/>
      <c r="K9" s="1051"/>
    </row>
    <row r="10" spans="1:11" s="50" customFormat="1" ht="24.75" customHeight="1">
      <c r="A10" s="267">
        <f t="shared" ref="A10:A29" si="0">A9+0.01</f>
        <v>1.02</v>
      </c>
      <c r="B10" s="938" t="s">
        <v>508</v>
      </c>
      <c r="C10" s="938"/>
      <c r="D10" s="938"/>
      <c r="E10" s="938"/>
      <c r="F10" s="938"/>
      <c r="G10" s="938"/>
      <c r="H10" s="441" t="s">
        <v>13</v>
      </c>
      <c r="I10" s="449">
        <v>1.4</v>
      </c>
      <c r="J10" s="1052"/>
      <c r="K10" s="1051"/>
    </row>
    <row r="11" spans="1:11" s="50" customFormat="1" ht="15.75" customHeight="1">
      <c r="A11" s="267">
        <f t="shared" si="0"/>
        <v>1.03</v>
      </c>
      <c r="B11" s="938" t="s">
        <v>29</v>
      </c>
      <c r="C11" s="938"/>
      <c r="D11" s="938"/>
      <c r="E11" s="938"/>
      <c r="F11" s="938"/>
      <c r="G11" s="938"/>
      <c r="H11" s="441" t="s">
        <v>23</v>
      </c>
      <c r="I11" s="450">
        <v>525</v>
      </c>
      <c r="J11" s="1053"/>
      <c r="K11" s="1051"/>
    </row>
    <row r="12" spans="1:11" s="50" customFormat="1" ht="52.5" customHeight="1">
      <c r="A12" s="267">
        <f t="shared" si="0"/>
        <v>1.04</v>
      </c>
      <c r="B12" s="696" t="s">
        <v>623</v>
      </c>
      <c r="C12" s="696"/>
      <c r="D12" s="696"/>
      <c r="E12" s="696"/>
      <c r="F12" s="696"/>
      <c r="G12" s="696"/>
      <c r="H12" s="441" t="s">
        <v>11</v>
      </c>
      <c r="I12" s="450">
        <v>35</v>
      </c>
      <c r="J12" s="1052"/>
      <c r="K12" s="1051"/>
    </row>
    <row r="13" spans="1:11" s="50" customFormat="1" ht="15.75" customHeight="1">
      <c r="A13" s="267">
        <f t="shared" si="0"/>
        <v>1.05</v>
      </c>
      <c r="B13" s="696" t="s">
        <v>529</v>
      </c>
      <c r="C13" s="696"/>
      <c r="D13" s="696"/>
      <c r="E13" s="696"/>
      <c r="F13" s="696"/>
      <c r="G13" s="696"/>
      <c r="H13" s="441" t="s">
        <v>13</v>
      </c>
      <c r="I13" s="449">
        <v>0.3</v>
      </c>
      <c r="J13" s="1053"/>
      <c r="K13" s="1051"/>
    </row>
    <row r="14" spans="1:11" s="50" customFormat="1" ht="15.75" customHeight="1">
      <c r="A14" s="267">
        <f t="shared" si="0"/>
        <v>1.06</v>
      </c>
      <c r="B14" s="696" t="s">
        <v>32</v>
      </c>
      <c r="C14" s="696"/>
      <c r="D14" s="696"/>
      <c r="E14" s="696"/>
      <c r="F14" s="696"/>
      <c r="G14" s="696"/>
      <c r="H14" s="441" t="s">
        <v>13</v>
      </c>
      <c r="I14" s="449">
        <v>3.1</v>
      </c>
      <c r="J14" s="1052"/>
      <c r="K14" s="1051"/>
    </row>
    <row r="15" spans="1:11" s="50" customFormat="1" ht="26.25" customHeight="1">
      <c r="A15" s="267">
        <f t="shared" si="0"/>
        <v>1.07</v>
      </c>
      <c r="B15" s="696" t="s">
        <v>570</v>
      </c>
      <c r="C15" s="696"/>
      <c r="D15" s="696"/>
      <c r="E15" s="696"/>
      <c r="F15" s="696"/>
      <c r="G15" s="696"/>
      <c r="H15" s="441" t="s">
        <v>14</v>
      </c>
      <c r="I15" s="449">
        <v>1</v>
      </c>
      <c r="J15" s="1052"/>
      <c r="K15" s="1051"/>
    </row>
    <row r="16" spans="1:11" s="50" customFormat="1" ht="28.5" customHeight="1">
      <c r="A16" s="267">
        <f t="shared" si="0"/>
        <v>1.08</v>
      </c>
      <c r="B16" s="696" t="s">
        <v>512</v>
      </c>
      <c r="C16" s="696"/>
      <c r="D16" s="696"/>
      <c r="E16" s="696"/>
      <c r="F16" s="696"/>
      <c r="G16" s="696"/>
      <c r="H16" s="441" t="s">
        <v>13</v>
      </c>
      <c r="I16" s="449">
        <v>0.1</v>
      </c>
      <c r="J16" s="1052"/>
      <c r="K16" s="1051"/>
    </row>
    <row r="17" spans="1:15" s="50" customFormat="1" ht="15.75" customHeight="1">
      <c r="A17" s="267">
        <f t="shared" si="0"/>
        <v>1.0900000000000001</v>
      </c>
      <c r="B17" s="696" t="s">
        <v>624</v>
      </c>
      <c r="C17" s="696"/>
      <c r="D17" s="696"/>
      <c r="E17" s="696"/>
      <c r="F17" s="696"/>
      <c r="G17" s="696"/>
      <c r="H17" s="441" t="s">
        <v>13</v>
      </c>
      <c r="I17" s="449">
        <v>1.8</v>
      </c>
      <c r="J17" s="1052"/>
      <c r="K17" s="1051"/>
    </row>
    <row r="18" spans="1:15" s="50" customFormat="1" ht="15.75" customHeight="1">
      <c r="A18" s="267">
        <f t="shared" si="0"/>
        <v>1.1000000000000001</v>
      </c>
      <c r="B18" s="696" t="s">
        <v>625</v>
      </c>
      <c r="C18" s="696"/>
      <c r="D18" s="696"/>
      <c r="E18" s="696"/>
      <c r="F18" s="696"/>
      <c r="G18" s="696"/>
      <c r="H18" s="441" t="s">
        <v>27</v>
      </c>
      <c r="I18" s="449">
        <v>20.5</v>
      </c>
      <c r="J18" s="1053"/>
      <c r="K18" s="1051"/>
      <c r="M18" s="236"/>
    </row>
    <row r="19" spans="1:15" s="50" customFormat="1" ht="15.75" customHeight="1">
      <c r="A19" s="267">
        <f t="shared" si="0"/>
        <v>1.1100000000000001</v>
      </c>
      <c r="B19" s="696" t="s">
        <v>514</v>
      </c>
      <c r="C19" s="696"/>
      <c r="D19" s="696"/>
      <c r="E19" s="696"/>
      <c r="F19" s="696"/>
      <c r="G19" s="696"/>
      <c r="H19" s="441" t="s">
        <v>27</v>
      </c>
      <c r="I19" s="450">
        <v>39</v>
      </c>
      <c r="J19" s="1052"/>
      <c r="K19" s="1051"/>
    </row>
    <row r="20" spans="1:15" s="50" customFormat="1" ht="15.75" customHeight="1">
      <c r="A20" s="267">
        <f t="shared" si="0"/>
        <v>1.1200000000000001</v>
      </c>
      <c r="B20" s="696" t="s">
        <v>626</v>
      </c>
      <c r="C20" s="696"/>
      <c r="D20" s="696"/>
      <c r="E20" s="696"/>
      <c r="F20" s="696"/>
      <c r="G20" s="696"/>
      <c r="H20" s="441" t="s">
        <v>27</v>
      </c>
      <c r="I20" s="450">
        <v>41</v>
      </c>
      <c r="J20" s="1052"/>
      <c r="K20" s="1051"/>
    </row>
    <row r="21" spans="1:15" s="50" customFormat="1" ht="15.75" customHeight="1">
      <c r="A21" s="267">
        <f t="shared" si="0"/>
        <v>1.1300000000000001</v>
      </c>
      <c r="B21" s="696" t="s">
        <v>515</v>
      </c>
      <c r="C21" s="696"/>
      <c r="D21" s="696"/>
      <c r="E21" s="696"/>
      <c r="F21" s="696"/>
      <c r="G21" s="696"/>
      <c r="H21" s="441" t="s">
        <v>27</v>
      </c>
      <c r="I21" s="450">
        <v>41</v>
      </c>
      <c r="J21" s="1052"/>
      <c r="K21" s="1051"/>
    </row>
    <row r="22" spans="1:15" s="50" customFormat="1" ht="15.75" customHeight="1">
      <c r="A22" s="267">
        <f t="shared" si="0"/>
        <v>1.1400000000000001</v>
      </c>
      <c r="B22" s="933" t="s">
        <v>627</v>
      </c>
      <c r="C22" s="934"/>
      <c r="D22" s="934"/>
      <c r="E22" s="934"/>
      <c r="F22" s="934"/>
      <c r="G22" s="935"/>
      <c r="H22" s="441" t="s">
        <v>13</v>
      </c>
      <c r="I22" s="450">
        <v>10</v>
      </c>
      <c r="J22" s="1053"/>
      <c r="K22" s="1051"/>
    </row>
    <row r="23" spans="1:15" s="50" customFormat="1" ht="37.5" customHeight="1">
      <c r="A23" s="267">
        <f t="shared" si="0"/>
        <v>1.1500000000000001</v>
      </c>
      <c r="B23" s="696" t="s">
        <v>517</v>
      </c>
      <c r="C23" s="696"/>
      <c r="D23" s="696"/>
      <c r="E23" s="696"/>
      <c r="F23" s="696"/>
      <c r="G23" s="696"/>
      <c r="H23" s="441" t="s">
        <v>14</v>
      </c>
      <c r="I23" s="450">
        <v>1</v>
      </c>
      <c r="J23" s="1052"/>
      <c r="K23" s="1051"/>
    </row>
    <row r="24" spans="1:15" s="50" customFormat="1" ht="12.75" customHeight="1">
      <c r="A24" s="267">
        <f t="shared" si="0"/>
        <v>1.1600000000000001</v>
      </c>
      <c r="B24" s="696" t="s">
        <v>44</v>
      </c>
      <c r="C24" s="696"/>
      <c r="D24" s="696"/>
      <c r="E24" s="696"/>
      <c r="F24" s="696"/>
      <c r="G24" s="696"/>
      <c r="H24" s="441" t="s">
        <v>14</v>
      </c>
      <c r="I24" s="450">
        <v>2</v>
      </c>
      <c r="J24" s="1052"/>
      <c r="K24" s="1051"/>
    </row>
    <row r="25" spans="1:15" s="50" customFormat="1" ht="15.75" customHeight="1">
      <c r="A25" s="267">
        <f t="shared" si="0"/>
        <v>1.1700000000000002</v>
      </c>
      <c r="B25" s="696" t="s">
        <v>518</v>
      </c>
      <c r="C25" s="696"/>
      <c r="D25" s="696"/>
      <c r="E25" s="696"/>
      <c r="F25" s="696"/>
      <c r="G25" s="696"/>
      <c r="H25" s="441" t="s">
        <v>13</v>
      </c>
      <c r="I25" s="451">
        <v>0.85</v>
      </c>
      <c r="J25" s="1052"/>
      <c r="K25" s="1051"/>
      <c r="L25" s="371"/>
    </row>
    <row r="26" spans="1:15" s="50" customFormat="1" ht="12.75" customHeight="1">
      <c r="A26" s="267">
        <f t="shared" si="0"/>
        <v>1.1800000000000002</v>
      </c>
      <c r="B26" s="696" t="s">
        <v>628</v>
      </c>
      <c r="C26" s="696"/>
      <c r="D26" s="696"/>
      <c r="E26" s="696"/>
      <c r="F26" s="696"/>
      <c r="G26" s="696"/>
      <c r="H26" s="441" t="s">
        <v>13</v>
      </c>
      <c r="I26" s="449">
        <v>0.8</v>
      </c>
      <c r="J26" s="1052"/>
      <c r="K26" s="1051"/>
      <c r="L26" s="371"/>
      <c r="M26" s="236"/>
    </row>
    <row r="27" spans="1:15" s="50" customFormat="1" ht="12.75" customHeight="1">
      <c r="A27" s="267">
        <f t="shared" si="0"/>
        <v>1.1900000000000002</v>
      </c>
      <c r="B27" s="721" t="s">
        <v>520</v>
      </c>
      <c r="C27" s="936"/>
      <c r="D27" s="936"/>
      <c r="E27" s="936"/>
      <c r="F27" s="936"/>
      <c r="G27" s="937"/>
      <c r="H27" s="441" t="s">
        <v>13</v>
      </c>
      <c r="I27" s="449">
        <v>2.1</v>
      </c>
      <c r="J27" s="1052"/>
      <c r="K27" s="1051"/>
      <c r="M27" s="236"/>
    </row>
    <row r="28" spans="1:15" s="50" customFormat="1" ht="25.5" customHeight="1">
      <c r="A28" s="267">
        <f t="shared" si="0"/>
        <v>1.2000000000000002</v>
      </c>
      <c r="B28" s="938" t="s">
        <v>521</v>
      </c>
      <c r="C28" s="938"/>
      <c r="D28" s="938"/>
      <c r="E28" s="938"/>
      <c r="F28" s="938"/>
      <c r="G28" s="938"/>
      <c r="H28" s="441" t="s">
        <v>14</v>
      </c>
      <c r="I28" s="449">
        <v>1</v>
      </c>
      <c r="J28" s="1052"/>
      <c r="K28" s="1051"/>
    </row>
    <row r="29" spans="1:15" s="50" customFormat="1" ht="25.5" customHeight="1">
      <c r="A29" s="267">
        <f t="shared" si="0"/>
        <v>1.2100000000000002</v>
      </c>
      <c r="B29" s="721" t="s">
        <v>540</v>
      </c>
      <c r="C29" s="936"/>
      <c r="D29" s="936"/>
      <c r="E29" s="936"/>
      <c r="F29" s="936"/>
      <c r="G29" s="937"/>
      <c r="H29" s="523" t="s">
        <v>13</v>
      </c>
      <c r="I29" s="524">
        <v>7.7</v>
      </c>
      <c r="J29" s="1054"/>
      <c r="K29" s="1051"/>
    </row>
    <row r="30" spans="1:15" s="50" customFormat="1" ht="15.75" customHeight="1" thickBot="1">
      <c r="A30" s="931" t="s">
        <v>12</v>
      </c>
      <c r="B30" s="932"/>
      <c r="C30" s="932"/>
      <c r="D30" s="932"/>
      <c r="E30" s="932"/>
      <c r="F30" s="932"/>
      <c r="G30" s="932"/>
      <c r="H30" s="932"/>
      <c r="I30" s="932"/>
      <c r="J30" s="932"/>
      <c r="K30" s="1055"/>
      <c r="N30" s="361">
        <f>1.1*(1+0.16+0.05+0.05*1.16)*K30</f>
        <v>0</v>
      </c>
      <c r="O30" s="273">
        <f>N30/15</f>
        <v>0</v>
      </c>
    </row>
    <row r="31" spans="1:15" ht="15" customHeight="1" thickTop="1" thickBot="1">
      <c r="A31" s="680" t="s">
        <v>16</v>
      </c>
      <c r="B31" s="681"/>
      <c r="C31" s="681"/>
      <c r="D31" s="681"/>
      <c r="E31" s="681"/>
      <c r="F31" s="681"/>
      <c r="G31" s="681"/>
      <c r="H31" s="681"/>
      <c r="I31" s="681"/>
      <c r="J31" s="681"/>
      <c r="K31" s="682"/>
    </row>
    <row r="32" spans="1:15" ht="13.5" thickTop="1">
      <c r="A32" s="683" t="s">
        <v>17</v>
      </c>
      <c r="B32" s="684"/>
      <c r="C32" s="684"/>
      <c r="D32" s="684"/>
      <c r="E32" s="684"/>
      <c r="F32" s="684"/>
      <c r="G32" s="684"/>
      <c r="H32" s="684"/>
      <c r="I32" s="685"/>
      <c r="J32" s="1008"/>
      <c r="K32" s="1009"/>
    </row>
    <row r="33" spans="1:11">
      <c r="A33" s="671" t="s">
        <v>18</v>
      </c>
      <c r="B33" s="672"/>
      <c r="C33" s="672"/>
      <c r="D33" s="672"/>
      <c r="E33" s="672"/>
      <c r="F33" s="672"/>
      <c r="G33" s="672"/>
      <c r="H33" s="672"/>
      <c r="I33" s="673"/>
      <c r="J33" s="1010"/>
      <c r="K33" s="1011"/>
    </row>
    <row r="34" spans="1:11">
      <c r="A34" s="671" t="s">
        <v>19</v>
      </c>
      <c r="B34" s="672"/>
      <c r="C34" s="672"/>
      <c r="D34" s="672"/>
      <c r="E34" s="672"/>
      <c r="F34" s="672"/>
      <c r="G34" s="672"/>
      <c r="H34" s="672"/>
      <c r="I34" s="673"/>
      <c r="J34" s="1010"/>
      <c r="K34" s="1011"/>
    </row>
    <row r="35" spans="1:11">
      <c r="A35" s="671" t="s">
        <v>20</v>
      </c>
      <c r="B35" s="672"/>
      <c r="C35" s="672"/>
      <c r="D35" s="672"/>
      <c r="E35" s="672"/>
      <c r="F35" s="672"/>
      <c r="G35" s="672"/>
      <c r="H35" s="672"/>
      <c r="I35" s="673"/>
      <c r="J35" s="1010"/>
      <c r="K35" s="1011"/>
    </row>
    <row r="36" spans="1:11" ht="14.25" customHeight="1" thickBot="1">
      <c r="A36" s="674" t="s">
        <v>78</v>
      </c>
      <c r="B36" s="675"/>
      <c r="C36" s="675"/>
      <c r="D36" s="675"/>
      <c r="E36" s="675"/>
      <c r="F36" s="675"/>
      <c r="G36" s="675"/>
      <c r="H36" s="675"/>
      <c r="I36" s="676"/>
      <c r="J36" s="1012"/>
      <c r="K36" s="1013"/>
    </row>
    <row r="37" spans="1:11" ht="17.25" thickTop="1" thickBot="1">
      <c r="A37" s="538" t="s">
        <v>670</v>
      </c>
      <c r="B37" s="539"/>
      <c r="C37" s="539"/>
      <c r="D37" s="539"/>
      <c r="E37" s="539"/>
      <c r="F37" s="539"/>
      <c r="G37" s="539"/>
      <c r="H37" s="539"/>
      <c r="I37" s="539"/>
      <c r="J37" s="540" t="s">
        <v>122</v>
      </c>
      <c r="K37" s="1031"/>
    </row>
    <row r="38" spans="1:11" ht="13.5" thickTop="1"/>
    <row r="41" spans="1:11">
      <c r="K41" s="376"/>
    </row>
  </sheetData>
  <sheetProtection password="E8FB" sheet="1" objects="1" scenarios="1"/>
  <mergeCells count="35">
    <mergeCell ref="A3:B4"/>
    <mergeCell ref="C3:K4"/>
    <mergeCell ref="A1:B2"/>
    <mergeCell ref="C1:K2"/>
    <mergeCell ref="B18:G18"/>
    <mergeCell ref="B6:G6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A30:J30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A35:I35"/>
    <mergeCell ref="A36:I36"/>
    <mergeCell ref="A37:J37"/>
    <mergeCell ref="A31:K31"/>
    <mergeCell ref="A32:I32"/>
    <mergeCell ref="A33:I33"/>
    <mergeCell ref="A34:I34"/>
  </mergeCells>
  <printOptions horizontalCentered="1" verticalCentered="1"/>
  <pageMargins left="0.39370078740157483" right="0.23622047244094491" top="0.55118110236220474" bottom="0.55118110236220474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N41"/>
  <sheetViews>
    <sheetView view="pageBreakPreview" zoomScale="90" zoomScaleSheetLayoutView="90" workbookViewId="0">
      <selection activeCell="K12" sqref="K12"/>
    </sheetView>
  </sheetViews>
  <sheetFormatPr baseColWidth="10" defaultRowHeight="12.75"/>
  <cols>
    <col min="1" max="1" width="8.7109375" style="1" customWidth="1"/>
    <col min="2" max="6" width="10.7109375" style="1" customWidth="1"/>
    <col min="7" max="7" width="17.28515625" style="1" customWidth="1"/>
    <col min="8" max="8" width="10.7109375" style="1" customWidth="1"/>
    <col min="9" max="9" width="12.5703125" style="362" customWidth="1"/>
    <col min="10" max="10" width="18.7109375" style="1" customWidth="1"/>
    <col min="11" max="11" width="20.28515625" style="1" customWidth="1"/>
    <col min="12" max="16384" width="11.42578125" style="1"/>
  </cols>
  <sheetData>
    <row r="1" spans="1:11" ht="15.95" customHeight="1" thickTop="1" thickBot="1">
      <c r="A1" s="803" t="s">
        <v>2</v>
      </c>
      <c r="B1" s="803"/>
      <c r="C1" s="803" t="s">
        <v>3</v>
      </c>
      <c r="D1" s="803"/>
      <c r="E1" s="803"/>
      <c r="F1" s="803"/>
      <c r="G1" s="803"/>
      <c r="H1" s="803"/>
      <c r="I1" s="803"/>
      <c r="J1" s="803"/>
      <c r="K1" s="803"/>
    </row>
    <row r="2" spans="1:11" ht="15.95" customHeight="1" thickTop="1" thickBot="1">
      <c r="A2" s="803"/>
      <c r="B2" s="803"/>
      <c r="C2" s="803"/>
      <c r="D2" s="803"/>
      <c r="E2" s="803"/>
      <c r="F2" s="803"/>
      <c r="G2" s="803"/>
      <c r="H2" s="803"/>
      <c r="I2" s="803"/>
      <c r="J2" s="803"/>
      <c r="K2" s="803"/>
    </row>
    <row r="3" spans="1:11" ht="14.1" customHeight="1" thickTop="1" thickBot="1">
      <c r="A3" s="803" t="s">
        <v>4</v>
      </c>
      <c r="B3" s="803"/>
      <c r="C3" s="803" t="s">
        <v>507</v>
      </c>
      <c r="D3" s="803"/>
      <c r="E3" s="803"/>
      <c r="F3" s="803"/>
      <c r="G3" s="803"/>
      <c r="H3" s="803"/>
      <c r="I3" s="803"/>
      <c r="J3" s="803"/>
      <c r="K3" s="803"/>
    </row>
    <row r="4" spans="1:11" ht="14.1" customHeight="1" thickTop="1" thickBot="1">
      <c r="A4" s="803"/>
      <c r="B4" s="803"/>
      <c r="C4" s="803"/>
      <c r="D4" s="803"/>
      <c r="E4" s="803"/>
      <c r="F4" s="803"/>
      <c r="G4" s="803"/>
      <c r="H4" s="803"/>
      <c r="I4" s="803"/>
      <c r="J4" s="803"/>
      <c r="K4" s="803"/>
    </row>
    <row r="5" spans="1:11" ht="5.25" customHeight="1" thickTop="1" thickBot="1">
      <c r="A5" s="258"/>
      <c r="B5" s="259"/>
      <c r="C5" s="259"/>
      <c r="D5" s="259"/>
      <c r="E5" s="259"/>
      <c r="F5" s="259"/>
      <c r="G5" s="259"/>
      <c r="H5" s="259"/>
      <c r="I5" s="363"/>
      <c r="J5" s="259"/>
      <c r="K5" s="260"/>
    </row>
    <row r="6" spans="1:11" s="50" customFormat="1" ht="19.5" customHeight="1" thickTop="1" thickBot="1">
      <c r="A6" s="514" t="s">
        <v>5</v>
      </c>
      <c r="B6" s="804" t="s">
        <v>6</v>
      </c>
      <c r="C6" s="804"/>
      <c r="D6" s="804"/>
      <c r="E6" s="804"/>
      <c r="F6" s="804"/>
      <c r="G6" s="804"/>
      <c r="H6" s="514" t="s">
        <v>7</v>
      </c>
      <c r="I6" s="364" t="s">
        <v>8</v>
      </c>
      <c r="J6" s="514" t="s">
        <v>9</v>
      </c>
      <c r="K6" s="514" t="s">
        <v>10</v>
      </c>
    </row>
    <row r="7" spans="1:11" ht="5.25" customHeight="1" thickTop="1" thickBot="1">
      <c r="A7" s="258"/>
      <c r="B7" s="259"/>
      <c r="C7" s="259"/>
      <c r="D7" s="259"/>
      <c r="E7" s="259"/>
      <c r="F7" s="259"/>
      <c r="G7" s="259"/>
      <c r="H7" s="259"/>
      <c r="I7" s="363"/>
      <c r="J7" s="259"/>
      <c r="K7" s="260"/>
    </row>
    <row r="8" spans="1:11" s="50" customFormat="1" ht="15.75" customHeight="1" thickTop="1" thickBot="1">
      <c r="A8" s="515">
        <v>1</v>
      </c>
      <c r="B8" s="805" t="s">
        <v>439</v>
      </c>
      <c r="C8" s="805"/>
      <c r="D8" s="805"/>
      <c r="E8" s="805"/>
      <c r="F8" s="805"/>
      <c r="G8" s="805"/>
      <c r="H8" s="263"/>
      <c r="I8" s="365"/>
      <c r="J8" s="263"/>
      <c r="K8" s="263"/>
    </row>
    <row r="9" spans="1:11" s="50" customFormat="1" ht="15.75" customHeight="1" thickTop="1">
      <c r="A9" s="267">
        <f>A8+0.01</f>
        <v>1.01</v>
      </c>
      <c r="B9" s="806" t="s">
        <v>549</v>
      </c>
      <c r="C9" s="806"/>
      <c r="D9" s="806"/>
      <c r="E9" s="806"/>
      <c r="F9" s="806"/>
      <c r="G9" s="806"/>
      <c r="H9" s="265" t="s">
        <v>13</v>
      </c>
      <c r="I9" s="448">
        <v>9.6999999999999993</v>
      </c>
      <c r="J9" s="1050"/>
      <c r="K9" s="1051"/>
    </row>
    <row r="10" spans="1:11" s="50" customFormat="1" ht="24.75" customHeight="1">
      <c r="A10" s="267">
        <f t="shared" ref="A10:A29" si="0">A9+0.01</f>
        <v>1.02</v>
      </c>
      <c r="B10" s="938" t="s">
        <v>508</v>
      </c>
      <c r="C10" s="938"/>
      <c r="D10" s="938"/>
      <c r="E10" s="938"/>
      <c r="F10" s="938"/>
      <c r="G10" s="938"/>
      <c r="H10" s="441" t="s">
        <v>13</v>
      </c>
      <c r="I10" s="449">
        <v>1.4</v>
      </c>
      <c r="J10" s="1052"/>
      <c r="K10" s="1051"/>
    </row>
    <row r="11" spans="1:11" s="50" customFormat="1" ht="15.75" customHeight="1">
      <c r="A11" s="267">
        <f t="shared" si="0"/>
        <v>1.03</v>
      </c>
      <c r="B11" s="938" t="s">
        <v>29</v>
      </c>
      <c r="C11" s="938"/>
      <c r="D11" s="938"/>
      <c r="E11" s="938"/>
      <c r="F11" s="938"/>
      <c r="G11" s="938"/>
      <c r="H11" s="441" t="s">
        <v>23</v>
      </c>
      <c r="I11" s="450">
        <v>525</v>
      </c>
      <c r="J11" s="1053"/>
      <c r="K11" s="1051"/>
    </row>
    <row r="12" spans="1:11" s="50" customFormat="1" ht="52.5" customHeight="1">
      <c r="A12" s="267">
        <f t="shared" si="0"/>
        <v>1.04</v>
      </c>
      <c r="B12" s="696" t="s">
        <v>623</v>
      </c>
      <c r="C12" s="696"/>
      <c r="D12" s="696"/>
      <c r="E12" s="696"/>
      <c r="F12" s="696"/>
      <c r="G12" s="696"/>
      <c r="H12" s="441" t="s">
        <v>11</v>
      </c>
      <c r="I12" s="450">
        <v>35</v>
      </c>
      <c r="J12" s="1052"/>
      <c r="K12" s="1051"/>
    </row>
    <row r="13" spans="1:11" s="50" customFormat="1" ht="15.75" customHeight="1">
      <c r="A13" s="267">
        <f t="shared" si="0"/>
        <v>1.05</v>
      </c>
      <c r="B13" s="696" t="s">
        <v>529</v>
      </c>
      <c r="C13" s="696"/>
      <c r="D13" s="696"/>
      <c r="E13" s="696"/>
      <c r="F13" s="696"/>
      <c r="G13" s="696"/>
      <c r="H13" s="441" t="s">
        <v>13</v>
      </c>
      <c r="I13" s="449">
        <v>0.3</v>
      </c>
      <c r="J13" s="1053"/>
      <c r="K13" s="1051"/>
    </row>
    <row r="14" spans="1:11" s="50" customFormat="1" ht="15.75" customHeight="1">
      <c r="A14" s="267">
        <f t="shared" si="0"/>
        <v>1.06</v>
      </c>
      <c r="B14" s="696" t="s">
        <v>32</v>
      </c>
      <c r="C14" s="696"/>
      <c r="D14" s="696"/>
      <c r="E14" s="696"/>
      <c r="F14" s="696"/>
      <c r="G14" s="696"/>
      <c r="H14" s="441" t="s">
        <v>13</v>
      </c>
      <c r="I14" s="449">
        <v>3.1</v>
      </c>
      <c r="J14" s="1052"/>
      <c r="K14" s="1051"/>
    </row>
    <row r="15" spans="1:11" s="50" customFormat="1" ht="25.5" customHeight="1">
      <c r="A15" s="267">
        <f t="shared" si="0"/>
        <v>1.07</v>
      </c>
      <c r="B15" s="696" t="s">
        <v>570</v>
      </c>
      <c r="C15" s="696"/>
      <c r="D15" s="696"/>
      <c r="E15" s="696"/>
      <c r="F15" s="696"/>
      <c r="G15" s="696"/>
      <c r="H15" s="441" t="s">
        <v>14</v>
      </c>
      <c r="I15" s="449">
        <v>1</v>
      </c>
      <c r="J15" s="1052"/>
      <c r="K15" s="1051"/>
    </row>
    <row r="16" spans="1:11" s="50" customFormat="1" ht="15.75" customHeight="1">
      <c r="A16" s="267">
        <f t="shared" si="0"/>
        <v>1.08</v>
      </c>
      <c r="B16" s="696" t="s">
        <v>512</v>
      </c>
      <c r="C16" s="696"/>
      <c r="D16" s="696"/>
      <c r="E16" s="696"/>
      <c r="F16" s="696"/>
      <c r="G16" s="696"/>
      <c r="H16" s="441" t="s">
        <v>13</v>
      </c>
      <c r="I16" s="449">
        <v>0.1</v>
      </c>
      <c r="J16" s="1052"/>
      <c r="K16" s="1051"/>
    </row>
    <row r="17" spans="1:11" s="50" customFormat="1" ht="15.75" customHeight="1">
      <c r="A17" s="267">
        <f t="shared" si="0"/>
        <v>1.0900000000000001</v>
      </c>
      <c r="B17" s="696" t="s">
        <v>624</v>
      </c>
      <c r="C17" s="696"/>
      <c r="D17" s="696"/>
      <c r="E17" s="696"/>
      <c r="F17" s="696"/>
      <c r="G17" s="696"/>
      <c r="H17" s="441" t="s">
        <v>13</v>
      </c>
      <c r="I17" s="449">
        <v>1.8</v>
      </c>
      <c r="J17" s="1052"/>
      <c r="K17" s="1051"/>
    </row>
    <row r="18" spans="1:11" s="50" customFormat="1" ht="15.75" customHeight="1">
      <c r="A18" s="267">
        <f t="shared" si="0"/>
        <v>1.1000000000000001</v>
      </c>
      <c r="B18" s="696" t="s">
        <v>625</v>
      </c>
      <c r="C18" s="696"/>
      <c r="D18" s="696"/>
      <c r="E18" s="696"/>
      <c r="F18" s="696"/>
      <c r="G18" s="696"/>
      <c r="H18" s="441" t="s">
        <v>27</v>
      </c>
      <c r="I18" s="449">
        <v>20.5</v>
      </c>
      <c r="J18" s="1053"/>
      <c r="K18" s="1051"/>
    </row>
    <row r="19" spans="1:11" s="50" customFormat="1" ht="15.75" customHeight="1">
      <c r="A19" s="267">
        <f t="shared" si="0"/>
        <v>1.1100000000000001</v>
      </c>
      <c r="B19" s="696" t="s">
        <v>514</v>
      </c>
      <c r="C19" s="696"/>
      <c r="D19" s="696"/>
      <c r="E19" s="696"/>
      <c r="F19" s="696"/>
      <c r="G19" s="696"/>
      <c r="H19" s="441" t="s">
        <v>27</v>
      </c>
      <c r="I19" s="450">
        <v>39</v>
      </c>
      <c r="J19" s="1052"/>
      <c r="K19" s="1051"/>
    </row>
    <row r="20" spans="1:11" s="50" customFormat="1" ht="15.75" customHeight="1">
      <c r="A20" s="267">
        <f t="shared" si="0"/>
        <v>1.1200000000000001</v>
      </c>
      <c r="B20" s="696" t="s">
        <v>626</v>
      </c>
      <c r="C20" s="696"/>
      <c r="D20" s="696"/>
      <c r="E20" s="696"/>
      <c r="F20" s="696"/>
      <c r="G20" s="696"/>
      <c r="H20" s="441" t="s">
        <v>27</v>
      </c>
      <c r="I20" s="450">
        <v>41</v>
      </c>
      <c r="J20" s="1052"/>
      <c r="K20" s="1051"/>
    </row>
    <row r="21" spans="1:11" s="50" customFormat="1" ht="15.75" customHeight="1">
      <c r="A21" s="267">
        <f t="shared" si="0"/>
        <v>1.1300000000000001</v>
      </c>
      <c r="B21" s="696" t="s">
        <v>515</v>
      </c>
      <c r="C21" s="696"/>
      <c r="D21" s="696"/>
      <c r="E21" s="696"/>
      <c r="F21" s="696"/>
      <c r="G21" s="696"/>
      <c r="H21" s="441" t="s">
        <v>27</v>
      </c>
      <c r="I21" s="450">
        <v>41</v>
      </c>
      <c r="J21" s="1052"/>
      <c r="K21" s="1051"/>
    </row>
    <row r="22" spans="1:11" s="50" customFormat="1" ht="15.75" customHeight="1">
      <c r="A22" s="267">
        <f t="shared" si="0"/>
        <v>1.1400000000000001</v>
      </c>
      <c r="B22" s="933" t="s">
        <v>627</v>
      </c>
      <c r="C22" s="934"/>
      <c r="D22" s="934"/>
      <c r="E22" s="934"/>
      <c r="F22" s="934"/>
      <c r="G22" s="935"/>
      <c r="H22" s="441" t="s">
        <v>13</v>
      </c>
      <c r="I22" s="450">
        <v>10</v>
      </c>
      <c r="J22" s="1053"/>
      <c r="K22" s="1051"/>
    </row>
    <row r="23" spans="1:11" s="50" customFormat="1" ht="37.5" customHeight="1">
      <c r="A23" s="267">
        <f t="shared" si="0"/>
        <v>1.1500000000000001</v>
      </c>
      <c r="B23" s="696" t="s">
        <v>517</v>
      </c>
      <c r="C23" s="696"/>
      <c r="D23" s="696"/>
      <c r="E23" s="696"/>
      <c r="F23" s="696"/>
      <c r="G23" s="696"/>
      <c r="H23" s="441" t="s">
        <v>14</v>
      </c>
      <c r="I23" s="450">
        <v>1</v>
      </c>
      <c r="J23" s="1052"/>
      <c r="K23" s="1051"/>
    </row>
    <row r="24" spans="1:11" s="50" customFormat="1" ht="15.75" customHeight="1">
      <c r="A24" s="267">
        <f t="shared" si="0"/>
        <v>1.1600000000000001</v>
      </c>
      <c r="B24" s="696" t="s">
        <v>44</v>
      </c>
      <c r="C24" s="696"/>
      <c r="D24" s="696"/>
      <c r="E24" s="696"/>
      <c r="F24" s="696"/>
      <c r="G24" s="696"/>
      <c r="H24" s="441" t="s">
        <v>14</v>
      </c>
      <c r="I24" s="450">
        <v>2</v>
      </c>
      <c r="J24" s="1052"/>
      <c r="K24" s="1051"/>
    </row>
    <row r="25" spans="1:11" s="50" customFormat="1" ht="15.75" customHeight="1">
      <c r="A25" s="267">
        <f t="shared" si="0"/>
        <v>1.1700000000000002</v>
      </c>
      <c r="B25" s="696" t="s">
        <v>518</v>
      </c>
      <c r="C25" s="696"/>
      <c r="D25" s="696"/>
      <c r="E25" s="696"/>
      <c r="F25" s="696"/>
      <c r="G25" s="696"/>
      <c r="H25" s="441" t="s">
        <v>13</v>
      </c>
      <c r="I25" s="451">
        <v>0.85</v>
      </c>
      <c r="J25" s="1052"/>
      <c r="K25" s="1051"/>
    </row>
    <row r="26" spans="1:11" s="50" customFormat="1" ht="28.5" customHeight="1">
      <c r="A26" s="267">
        <f t="shared" si="0"/>
        <v>1.1800000000000002</v>
      </c>
      <c r="B26" s="696" t="s">
        <v>628</v>
      </c>
      <c r="C26" s="696"/>
      <c r="D26" s="696"/>
      <c r="E26" s="696"/>
      <c r="F26" s="696"/>
      <c r="G26" s="696"/>
      <c r="H26" s="441" t="s">
        <v>13</v>
      </c>
      <c r="I26" s="449">
        <v>0.8</v>
      </c>
      <c r="J26" s="1052"/>
      <c r="K26" s="1051"/>
    </row>
    <row r="27" spans="1:11" s="50" customFormat="1" ht="28.5" customHeight="1">
      <c r="A27" s="267">
        <f t="shared" si="0"/>
        <v>1.1900000000000002</v>
      </c>
      <c r="B27" s="721" t="s">
        <v>520</v>
      </c>
      <c r="C27" s="936"/>
      <c r="D27" s="936"/>
      <c r="E27" s="936"/>
      <c r="F27" s="936"/>
      <c r="G27" s="937"/>
      <c r="H27" s="441" t="s">
        <v>13</v>
      </c>
      <c r="I27" s="449">
        <v>2.1</v>
      </c>
      <c r="J27" s="1052"/>
      <c r="K27" s="1051"/>
    </row>
    <row r="28" spans="1:11" s="50" customFormat="1" ht="25.5" customHeight="1">
      <c r="A28" s="267">
        <f t="shared" si="0"/>
        <v>1.2000000000000002</v>
      </c>
      <c r="B28" s="938" t="s">
        <v>521</v>
      </c>
      <c r="C28" s="938"/>
      <c r="D28" s="938"/>
      <c r="E28" s="938"/>
      <c r="F28" s="938"/>
      <c r="G28" s="938"/>
      <c r="H28" s="441" t="s">
        <v>14</v>
      </c>
      <c r="I28" s="449">
        <v>1</v>
      </c>
      <c r="J28" s="1052"/>
      <c r="K28" s="1051"/>
    </row>
    <row r="29" spans="1:11" s="50" customFormat="1" ht="25.5" customHeight="1">
      <c r="A29" s="267">
        <f t="shared" si="0"/>
        <v>1.2100000000000002</v>
      </c>
      <c r="B29" s="721" t="s">
        <v>540</v>
      </c>
      <c r="C29" s="936"/>
      <c r="D29" s="936"/>
      <c r="E29" s="936"/>
      <c r="F29" s="936"/>
      <c r="G29" s="937"/>
      <c r="H29" s="523" t="s">
        <v>13</v>
      </c>
      <c r="I29" s="524">
        <v>7.7</v>
      </c>
      <c r="J29" s="1054"/>
      <c r="K29" s="1051"/>
    </row>
    <row r="30" spans="1:11" s="50" customFormat="1" ht="15.75" customHeight="1" thickBot="1">
      <c r="A30" s="931" t="s">
        <v>12</v>
      </c>
      <c r="B30" s="932"/>
      <c r="C30" s="932"/>
      <c r="D30" s="932"/>
      <c r="E30" s="932"/>
      <c r="F30" s="932"/>
      <c r="G30" s="932"/>
      <c r="H30" s="932"/>
      <c r="I30" s="932"/>
      <c r="J30" s="932"/>
      <c r="K30" s="1055"/>
    </row>
    <row r="31" spans="1:11" ht="15" customHeight="1" thickTop="1" thickBot="1">
      <c r="A31" s="680" t="s">
        <v>16</v>
      </c>
      <c r="B31" s="681"/>
      <c r="C31" s="681"/>
      <c r="D31" s="681"/>
      <c r="E31" s="681"/>
      <c r="F31" s="681"/>
      <c r="G31" s="681"/>
      <c r="H31" s="681"/>
      <c r="I31" s="681"/>
      <c r="J31" s="681"/>
      <c r="K31" s="682"/>
    </row>
    <row r="32" spans="1:11" ht="13.5" thickTop="1">
      <c r="A32" s="683" t="s">
        <v>17</v>
      </c>
      <c r="B32" s="684"/>
      <c r="C32" s="684"/>
      <c r="D32" s="684"/>
      <c r="E32" s="684"/>
      <c r="F32" s="684"/>
      <c r="G32" s="684"/>
      <c r="H32" s="684"/>
      <c r="I32" s="685"/>
      <c r="J32" s="1008"/>
      <c r="K32" s="1009"/>
    </row>
    <row r="33" spans="1:11">
      <c r="A33" s="671" t="s">
        <v>18</v>
      </c>
      <c r="B33" s="672"/>
      <c r="C33" s="672"/>
      <c r="D33" s="672"/>
      <c r="E33" s="672"/>
      <c r="F33" s="672"/>
      <c r="G33" s="672"/>
      <c r="H33" s="672"/>
      <c r="I33" s="673"/>
      <c r="J33" s="1010"/>
      <c r="K33" s="1011"/>
    </row>
    <row r="34" spans="1:11">
      <c r="A34" s="671" t="s">
        <v>19</v>
      </c>
      <c r="B34" s="672"/>
      <c r="C34" s="672"/>
      <c r="D34" s="672"/>
      <c r="E34" s="672"/>
      <c r="F34" s="672"/>
      <c r="G34" s="672"/>
      <c r="H34" s="672"/>
      <c r="I34" s="673"/>
      <c r="J34" s="1010"/>
      <c r="K34" s="1011"/>
    </row>
    <row r="35" spans="1:11">
      <c r="A35" s="671" t="s">
        <v>20</v>
      </c>
      <c r="B35" s="672"/>
      <c r="C35" s="672"/>
      <c r="D35" s="672"/>
      <c r="E35" s="672"/>
      <c r="F35" s="672"/>
      <c r="G35" s="672"/>
      <c r="H35" s="672"/>
      <c r="I35" s="673"/>
      <c r="J35" s="1010"/>
      <c r="K35" s="1011"/>
    </row>
    <row r="36" spans="1:11" ht="14.25" customHeight="1" thickBot="1">
      <c r="A36" s="674" t="s">
        <v>78</v>
      </c>
      <c r="B36" s="675"/>
      <c r="C36" s="675"/>
      <c r="D36" s="675"/>
      <c r="E36" s="675"/>
      <c r="F36" s="675"/>
      <c r="G36" s="675"/>
      <c r="H36" s="675"/>
      <c r="I36" s="676"/>
      <c r="J36" s="1012"/>
      <c r="K36" s="1013"/>
    </row>
    <row r="37" spans="1:11" ht="17.25" thickTop="1" thickBot="1">
      <c r="A37" s="538" t="s">
        <v>671</v>
      </c>
      <c r="B37" s="539"/>
      <c r="C37" s="539"/>
      <c r="D37" s="539"/>
      <c r="E37" s="539"/>
      <c r="F37" s="539"/>
      <c r="G37" s="539"/>
      <c r="H37" s="539"/>
      <c r="I37" s="539"/>
      <c r="J37" s="540" t="s">
        <v>122</v>
      </c>
      <c r="K37" s="1031"/>
    </row>
    <row r="38" spans="1:11" ht="13.5" thickTop="1"/>
    <row r="41" spans="1:11">
      <c r="K41" s="376"/>
    </row>
  </sheetData>
  <sheetProtection password="E8FB" sheet="1" objects="1" scenarios="1"/>
  <mergeCells count="35">
    <mergeCell ref="A3:B4"/>
    <mergeCell ref="C3:K4"/>
    <mergeCell ref="A1:B2"/>
    <mergeCell ref="C1:K2"/>
    <mergeCell ref="B18:G18"/>
    <mergeCell ref="B6:G6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A30:J30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A35:I35"/>
    <mergeCell ref="A36:I36"/>
    <mergeCell ref="A37:J37"/>
    <mergeCell ref="A31:K31"/>
    <mergeCell ref="A32:I32"/>
    <mergeCell ref="A33:I33"/>
    <mergeCell ref="A34:I34"/>
  </mergeCells>
  <printOptions horizontalCentered="1" verticalCentered="1"/>
  <pageMargins left="0.39370078740157483" right="0.23622047244094491" top="0.55118110236220474" bottom="0.55118110236220474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/>
  <dimension ref="A1:R43"/>
  <sheetViews>
    <sheetView view="pageBreakPreview" zoomScale="85" zoomScaleSheetLayoutView="85" workbookViewId="0">
      <selection activeCell="J14" sqref="J14"/>
    </sheetView>
  </sheetViews>
  <sheetFormatPr baseColWidth="10" defaultRowHeight="12.75"/>
  <cols>
    <col min="1" max="1" width="8.7109375" style="1" customWidth="1"/>
    <col min="2" max="4" width="10.7109375" style="1" customWidth="1"/>
    <col min="5" max="5" width="15.85546875" style="1" customWidth="1"/>
    <col min="6" max="6" width="12.140625" style="1" customWidth="1"/>
    <col min="7" max="7" width="2.28515625" style="1" customWidth="1"/>
    <col min="8" max="8" width="19" style="1" customWidth="1"/>
    <col min="9" max="9" width="18.28515625" style="1" bestFit="1" customWidth="1"/>
    <col min="10" max="10" width="22" style="1" customWidth="1"/>
    <col min="11" max="11" width="19.140625" style="1" hidden="1" customWidth="1"/>
    <col min="12" max="12" width="18.5703125" style="1" hidden="1" customWidth="1"/>
    <col min="13" max="13" width="18.7109375" style="1" hidden="1" customWidth="1"/>
    <col min="14" max="16" width="18.140625" style="1" hidden="1" customWidth="1"/>
    <col min="17" max="17" width="17.7109375" style="1" hidden="1" customWidth="1"/>
    <col min="18" max="18" width="23.28515625" style="1" hidden="1" customWidth="1"/>
    <col min="19" max="16384" width="11.42578125" style="1"/>
  </cols>
  <sheetData>
    <row r="1" spans="1:18" ht="15" customHeight="1">
      <c r="A1" s="653"/>
      <c r="B1" s="654"/>
      <c r="C1" s="659" t="s">
        <v>0</v>
      </c>
      <c r="D1" s="660"/>
      <c r="E1" s="660"/>
      <c r="F1" s="660"/>
      <c r="G1" s="660"/>
      <c r="H1" s="660"/>
      <c r="I1" s="661"/>
      <c r="J1" s="668"/>
    </row>
    <row r="2" spans="1:18" ht="11.25" customHeight="1">
      <c r="A2" s="655"/>
      <c r="B2" s="656"/>
      <c r="C2" s="662"/>
      <c r="D2" s="663"/>
      <c r="E2" s="663"/>
      <c r="F2" s="663"/>
      <c r="G2" s="663"/>
      <c r="H2" s="663"/>
      <c r="I2" s="664"/>
      <c r="J2" s="669"/>
    </row>
    <row r="3" spans="1:18" ht="14.25" customHeight="1">
      <c r="A3" s="655"/>
      <c r="B3" s="656"/>
      <c r="C3" s="662"/>
      <c r="D3" s="663"/>
      <c r="E3" s="663"/>
      <c r="F3" s="663"/>
      <c r="G3" s="663"/>
      <c r="H3" s="663"/>
      <c r="I3" s="664"/>
      <c r="J3" s="669"/>
    </row>
    <row r="4" spans="1:18" ht="19.5" customHeight="1" thickBot="1">
      <c r="A4" s="657"/>
      <c r="B4" s="658"/>
      <c r="C4" s="665"/>
      <c r="D4" s="666"/>
      <c r="E4" s="666"/>
      <c r="F4" s="666"/>
      <c r="G4" s="666"/>
      <c r="H4" s="666"/>
      <c r="I4" s="667"/>
      <c r="J4" s="670"/>
    </row>
    <row r="5" spans="1:18" ht="6" customHeight="1" thickBot="1">
      <c r="A5" s="62"/>
      <c r="B5" s="10"/>
      <c r="C5" s="10"/>
      <c r="D5" s="10"/>
      <c r="E5" s="10"/>
      <c r="F5" s="10"/>
      <c r="G5" s="10"/>
      <c r="H5" s="10"/>
      <c r="I5" s="10"/>
      <c r="J5" s="63"/>
    </row>
    <row r="6" spans="1:18" ht="15.95" customHeight="1" thickTop="1">
      <c r="A6" s="964" t="s">
        <v>2</v>
      </c>
      <c r="B6" s="650"/>
      <c r="C6" s="649" t="s">
        <v>3</v>
      </c>
      <c r="D6" s="650"/>
      <c r="E6" s="650"/>
      <c r="F6" s="650"/>
      <c r="G6" s="650"/>
      <c r="H6" s="650"/>
      <c r="I6" s="650"/>
      <c r="J6" s="965"/>
    </row>
    <row r="7" spans="1:18" ht="15.95" customHeight="1" thickBot="1">
      <c r="A7" s="961"/>
      <c r="B7" s="648"/>
      <c r="C7" s="966"/>
      <c r="D7" s="648"/>
      <c r="E7" s="648"/>
      <c r="F7" s="648"/>
      <c r="G7" s="648"/>
      <c r="H7" s="648"/>
      <c r="I7" s="648"/>
      <c r="J7" s="967"/>
    </row>
    <row r="8" spans="1:18" ht="14.1" customHeight="1" thickTop="1" thickBot="1">
      <c r="A8" s="960" t="s">
        <v>4</v>
      </c>
      <c r="B8" s="646"/>
      <c r="C8" s="962" t="s">
        <v>556</v>
      </c>
      <c r="D8" s="962"/>
      <c r="E8" s="962"/>
      <c r="F8" s="962"/>
      <c r="G8" s="962"/>
      <c r="H8" s="962"/>
      <c r="I8" s="962"/>
      <c r="J8" s="963"/>
    </row>
    <row r="9" spans="1:18" ht="14.1" customHeight="1" thickTop="1" thickBot="1">
      <c r="A9" s="961"/>
      <c r="B9" s="648"/>
      <c r="C9" s="962"/>
      <c r="D9" s="962"/>
      <c r="E9" s="962"/>
      <c r="F9" s="962"/>
      <c r="G9" s="962"/>
      <c r="H9" s="962"/>
      <c r="I9" s="962"/>
      <c r="J9" s="963"/>
      <c r="L9" s="276">
        <v>0.1</v>
      </c>
      <c r="M9" s="276">
        <v>0.25</v>
      </c>
      <c r="N9" s="276">
        <v>0.15</v>
      </c>
      <c r="O9" s="276">
        <v>0.5</v>
      </c>
      <c r="P9" s="276">
        <v>0.08</v>
      </c>
      <c r="Q9" s="276">
        <v>0.02</v>
      </c>
    </row>
    <row r="10" spans="1:18" ht="5.25" customHeight="1" thickTop="1" thickBot="1">
      <c r="A10" s="62"/>
      <c r="B10" s="10"/>
      <c r="C10" s="10"/>
      <c r="D10" s="10"/>
      <c r="E10" s="10"/>
      <c r="F10" s="10"/>
      <c r="G10" s="10"/>
      <c r="H10" s="10"/>
      <c r="I10" s="10"/>
      <c r="J10" s="63"/>
    </row>
    <row r="11" spans="1:18" s="3" customFormat="1" ht="19.5" customHeight="1" thickTop="1" thickBot="1">
      <c r="A11" s="64" t="s">
        <v>5</v>
      </c>
      <c r="B11" s="633" t="s">
        <v>6</v>
      </c>
      <c r="C11" s="634"/>
      <c r="D11" s="634"/>
      <c r="E11" s="634"/>
      <c r="F11" s="634"/>
      <c r="G11" s="635"/>
      <c r="H11" s="60" t="s">
        <v>8</v>
      </c>
      <c r="I11" s="51" t="s">
        <v>9</v>
      </c>
      <c r="J11" s="65" t="s">
        <v>10</v>
      </c>
      <c r="K11" s="275" t="s">
        <v>22</v>
      </c>
      <c r="L11" s="275" t="s">
        <v>411</v>
      </c>
      <c r="M11" s="275" t="s">
        <v>412</v>
      </c>
      <c r="N11" s="275" t="s">
        <v>413</v>
      </c>
      <c r="O11" s="275" t="s">
        <v>414</v>
      </c>
      <c r="P11" s="275" t="s">
        <v>123</v>
      </c>
      <c r="Q11" s="275" t="s">
        <v>269</v>
      </c>
      <c r="R11" s="275" t="s">
        <v>10</v>
      </c>
    </row>
    <row r="12" spans="1:18" ht="5.25" customHeight="1" thickTop="1">
      <c r="A12" s="62"/>
      <c r="B12" s="10"/>
      <c r="C12" s="10"/>
      <c r="D12" s="10"/>
      <c r="E12" s="10"/>
      <c r="F12" s="10"/>
      <c r="G12" s="10"/>
      <c r="H12" s="10"/>
      <c r="I12" s="10"/>
      <c r="J12" s="63"/>
    </row>
    <row r="13" spans="1:18" s="3" customFormat="1" ht="15.75" customHeight="1">
      <c r="A13" s="66">
        <v>1</v>
      </c>
      <c r="B13" s="933" t="s">
        <v>73</v>
      </c>
      <c r="C13" s="793"/>
      <c r="D13" s="793"/>
      <c r="E13" s="793"/>
      <c r="F13" s="793"/>
      <c r="G13" s="959"/>
      <c r="H13" s="72">
        <v>1</v>
      </c>
      <c r="I13" s="994"/>
      <c r="J13" s="995"/>
      <c r="K13" s="349" t="e">
        <f>#REF!</f>
        <v>#REF!</v>
      </c>
      <c r="L13" s="410" t="e">
        <f>+K13*$L$9</f>
        <v>#REF!</v>
      </c>
      <c r="M13" s="349" t="e">
        <f>+K13*$M$9</f>
        <v>#REF!</v>
      </c>
      <c r="N13" s="349" t="e">
        <f>+K13*$N$9</f>
        <v>#REF!</v>
      </c>
      <c r="O13" s="349" t="e">
        <f>+K13*$O$9</f>
        <v>#REF!</v>
      </c>
      <c r="P13" s="349" t="e">
        <f>+K13*$P$9</f>
        <v>#REF!</v>
      </c>
      <c r="Q13" s="349" t="e">
        <f>+K13*$Q$9</f>
        <v>#REF!</v>
      </c>
      <c r="R13" s="349" t="e">
        <f>+K13+P13+Q13</f>
        <v>#REF!</v>
      </c>
    </row>
    <row r="14" spans="1:18" s="3" customFormat="1" ht="15.75" customHeight="1">
      <c r="A14" s="66">
        <v>2</v>
      </c>
      <c r="B14" s="933" t="str">
        <f>[56]PTAP!B13</f>
        <v>SISTEMA DE POTABILIZACION MEDIANTE PLANTA DE OSMOSIS INVERSA</v>
      </c>
      <c r="C14" s="793"/>
      <c r="D14" s="793"/>
      <c r="E14" s="793"/>
      <c r="F14" s="793"/>
      <c r="G14" s="959"/>
      <c r="H14" s="72">
        <v>1</v>
      </c>
      <c r="I14" s="994"/>
      <c r="J14" s="995"/>
      <c r="K14" s="349" t="e">
        <f>+#REF!</f>
        <v>#REF!</v>
      </c>
      <c r="L14" s="349" t="e">
        <f>+K14*$L$9</f>
        <v>#REF!</v>
      </c>
      <c r="M14" s="349" t="e">
        <f>+K14*0.1</f>
        <v>#REF!</v>
      </c>
      <c r="N14" s="349" t="e">
        <f>+K14*0.1</f>
        <v>#REF!</v>
      </c>
      <c r="O14" s="349" t="e">
        <f>+K14*0.7</f>
        <v>#REF!</v>
      </c>
      <c r="P14" s="349" t="e">
        <f>+K14*$P$9</f>
        <v>#REF!</v>
      </c>
      <c r="Q14" s="349" t="e">
        <f t="shared" ref="Q14:Q22" si="0">+K14*$Q$9</f>
        <v>#REF!</v>
      </c>
      <c r="R14" s="349" t="e">
        <f t="shared" ref="R14:R22" si="1">+K14+P14+Q14</f>
        <v>#REF!</v>
      </c>
    </row>
    <row r="15" spans="1:18" s="3" customFormat="1" ht="15.75" customHeight="1">
      <c r="A15" s="66">
        <v>3</v>
      </c>
      <c r="B15" s="933" t="str">
        <f>'[57]EQUIP POZO'!B13:G13</f>
        <v>EQUIPAMIENTO POZO DE BOMBEO 1 UBICADO EN LA  PTAP</v>
      </c>
      <c r="C15" s="793"/>
      <c r="D15" s="793"/>
      <c r="E15" s="793"/>
      <c r="F15" s="793"/>
      <c r="G15" s="959"/>
      <c r="H15" s="72">
        <v>1</v>
      </c>
      <c r="I15" s="994"/>
      <c r="J15" s="995"/>
      <c r="K15" s="349" t="e">
        <f>#REF!</f>
        <v>#REF!</v>
      </c>
      <c r="L15" s="349" t="e">
        <f>+K15*$L$9</f>
        <v>#REF!</v>
      </c>
      <c r="M15" s="349" t="e">
        <f t="shared" ref="M15:M22" si="2">+K15*$M$9</f>
        <v>#REF!</v>
      </c>
      <c r="N15" s="349" t="e">
        <f t="shared" ref="N15:N22" si="3">+K15*$N$9</f>
        <v>#REF!</v>
      </c>
      <c r="O15" s="349" t="e">
        <f t="shared" ref="O15:O22" si="4">+K15*$O$9</f>
        <v>#REF!</v>
      </c>
      <c r="P15" s="349" t="e">
        <f>+K15*$P$9</f>
        <v>#REF!</v>
      </c>
      <c r="Q15" s="349" t="e">
        <f>+K15*$Q$9</f>
        <v>#REF!</v>
      </c>
      <c r="R15" s="349" t="e">
        <f>+K15+P15+Q15</f>
        <v>#REF!</v>
      </c>
    </row>
    <row r="16" spans="1:18" s="3" customFormat="1" ht="15.75" customHeight="1">
      <c r="A16" s="66">
        <v>4</v>
      </c>
      <c r="B16" s="933" t="s">
        <v>502</v>
      </c>
      <c r="C16" s="793"/>
      <c r="D16" s="793"/>
      <c r="E16" s="793"/>
      <c r="F16" s="793"/>
      <c r="G16" s="959"/>
      <c r="H16" s="72">
        <v>1</v>
      </c>
      <c r="I16" s="994"/>
      <c r="J16" s="995"/>
      <c r="K16" s="349" t="e">
        <f>#REF!</f>
        <v>#REF!</v>
      </c>
      <c r="L16" s="349" t="e">
        <f t="shared" ref="L16:L22" si="5">+K16*$L$9</f>
        <v>#REF!</v>
      </c>
      <c r="M16" s="349" t="e">
        <f t="shared" si="2"/>
        <v>#REF!</v>
      </c>
      <c r="N16" s="349" t="e">
        <f t="shared" si="3"/>
        <v>#REF!</v>
      </c>
      <c r="O16" s="349" t="e">
        <f t="shared" si="4"/>
        <v>#REF!</v>
      </c>
      <c r="P16" s="349" t="e">
        <f>+K16*$P$9</f>
        <v>#REF!</v>
      </c>
      <c r="Q16" s="349" t="e">
        <f>+K16*$Q$9</f>
        <v>#REF!</v>
      </c>
      <c r="R16" s="349" t="e">
        <f>+K16+P16+Q16</f>
        <v>#REF!</v>
      </c>
    </row>
    <row r="17" spans="1:18" s="3" customFormat="1" ht="15.75" customHeight="1">
      <c r="A17" s="66">
        <v>5</v>
      </c>
      <c r="B17" s="933" t="s">
        <v>358</v>
      </c>
      <c r="C17" s="793"/>
      <c r="D17" s="793"/>
      <c r="E17" s="793"/>
      <c r="F17" s="793"/>
      <c r="G17" s="959"/>
      <c r="H17" s="72">
        <v>1</v>
      </c>
      <c r="I17" s="994"/>
      <c r="J17" s="995"/>
      <c r="K17" s="349" t="e">
        <f>#REF!</f>
        <v>#REF!</v>
      </c>
      <c r="L17" s="349" t="e">
        <f>+K17*$L$9</f>
        <v>#REF!</v>
      </c>
      <c r="M17" s="349" t="e">
        <f>+K17*$M$9</f>
        <v>#REF!</v>
      </c>
      <c r="N17" s="349" t="e">
        <f>+K17*$N$9</f>
        <v>#REF!</v>
      </c>
      <c r="O17" s="349" t="e">
        <f t="shared" si="4"/>
        <v>#REF!</v>
      </c>
      <c r="P17" s="349" t="e">
        <f t="shared" ref="P17:P22" si="6">+K17*$P$9</f>
        <v>#REF!</v>
      </c>
      <c r="Q17" s="349" t="e">
        <f t="shared" si="0"/>
        <v>#REF!</v>
      </c>
      <c r="R17" s="349" t="e">
        <f t="shared" si="1"/>
        <v>#REF!</v>
      </c>
    </row>
    <row r="18" spans="1:18" s="3" customFormat="1" ht="15.75" customHeight="1">
      <c r="A18" s="66">
        <v>6</v>
      </c>
      <c r="B18" s="933" t="s">
        <v>501</v>
      </c>
      <c r="C18" s="793"/>
      <c r="D18" s="793"/>
      <c r="E18" s="793"/>
      <c r="F18" s="793"/>
      <c r="G18" s="959"/>
      <c r="H18" s="72">
        <v>1</v>
      </c>
      <c r="I18" s="994"/>
      <c r="J18" s="995"/>
      <c r="K18" s="349" t="e">
        <f>#REF!</f>
        <v>#REF!</v>
      </c>
      <c r="L18" s="349" t="e">
        <f t="shared" si="5"/>
        <v>#REF!</v>
      </c>
      <c r="M18" s="349" t="e">
        <f t="shared" si="2"/>
        <v>#REF!</v>
      </c>
      <c r="N18" s="349" t="e">
        <f t="shared" si="3"/>
        <v>#REF!</v>
      </c>
      <c r="O18" s="349" t="e">
        <f t="shared" si="4"/>
        <v>#REF!</v>
      </c>
      <c r="P18" s="349" t="e">
        <f t="shared" si="6"/>
        <v>#REF!</v>
      </c>
      <c r="Q18" s="349" t="e">
        <f t="shared" si="0"/>
        <v>#REF!</v>
      </c>
      <c r="R18" s="349" t="e">
        <f t="shared" si="1"/>
        <v>#REF!</v>
      </c>
    </row>
    <row r="19" spans="1:18" s="50" customFormat="1" ht="15.75" customHeight="1">
      <c r="A19" s="66">
        <v>7</v>
      </c>
      <c r="B19" s="933" t="s">
        <v>500</v>
      </c>
      <c r="C19" s="793"/>
      <c r="D19" s="793"/>
      <c r="E19" s="793"/>
      <c r="F19" s="793"/>
      <c r="G19" s="959"/>
      <c r="H19" s="72">
        <v>1</v>
      </c>
      <c r="I19" s="994"/>
      <c r="J19" s="995"/>
      <c r="K19" s="349" t="e">
        <f>#REF!</f>
        <v>#REF!</v>
      </c>
      <c r="L19" s="349" t="e">
        <f>+K19*$L$9</f>
        <v>#REF!</v>
      </c>
      <c r="M19" s="349" t="e">
        <f>+K19*$M$9</f>
        <v>#REF!</v>
      </c>
      <c r="N19" s="349" t="e">
        <f>+K19*$N$9</f>
        <v>#REF!</v>
      </c>
      <c r="O19" s="349" t="e">
        <f t="shared" si="4"/>
        <v>#REF!</v>
      </c>
      <c r="P19" s="349" t="e">
        <f>+K19*$P$9</f>
        <v>#REF!</v>
      </c>
      <c r="Q19" s="349" t="e">
        <f>+K19*$Q$9</f>
        <v>#REF!</v>
      </c>
      <c r="R19" s="349" t="e">
        <f>+K19+P19+Q19</f>
        <v>#REF!</v>
      </c>
    </row>
    <row r="20" spans="1:18" s="3" customFormat="1" ht="15.75" customHeight="1">
      <c r="A20" s="66">
        <v>8</v>
      </c>
      <c r="B20" s="933" t="s">
        <v>113</v>
      </c>
      <c r="C20" s="793"/>
      <c r="D20" s="793"/>
      <c r="E20" s="793"/>
      <c r="F20" s="793"/>
      <c r="G20" s="959"/>
      <c r="H20" s="72">
        <v>1</v>
      </c>
      <c r="I20" s="994"/>
      <c r="J20" s="995"/>
      <c r="K20" s="349" t="e">
        <f>'PRES ELECTRICO SENA POZO SENA'!#REF!</f>
        <v>#REF!</v>
      </c>
      <c r="L20" s="349" t="e">
        <f t="shared" si="5"/>
        <v>#REF!</v>
      </c>
      <c r="M20" s="349" t="e">
        <f t="shared" si="2"/>
        <v>#REF!</v>
      </c>
      <c r="N20" s="349" t="e">
        <f t="shared" si="3"/>
        <v>#REF!</v>
      </c>
      <c r="O20" s="349" t="e">
        <f t="shared" si="4"/>
        <v>#REF!</v>
      </c>
      <c r="P20" s="349" t="e">
        <f t="shared" si="6"/>
        <v>#REF!</v>
      </c>
      <c r="Q20" s="349" t="e">
        <f t="shared" si="0"/>
        <v>#REF!</v>
      </c>
      <c r="R20" s="349" t="e">
        <f t="shared" si="1"/>
        <v>#REF!</v>
      </c>
    </row>
    <row r="21" spans="1:18" s="3" customFormat="1" ht="15.75" customHeight="1">
      <c r="A21" s="66">
        <v>9</v>
      </c>
      <c r="B21" s="933" t="s">
        <v>114</v>
      </c>
      <c r="C21" s="793"/>
      <c r="D21" s="793"/>
      <c r="E21" s="793"/>
      <c r="F21" s="793"/>
      <c r="G21" s="959"/>
      <c r="H21" s="72">
        <v>1</v>
      </c>
      <c r="I21" s="994"/>
      <c r="J21" s="995"/>
      <c r="K21" s="349" t="e">
        <f>'PRES ELECTRICO BAT POZO BAT'!#REF!</f>
        <v>#REF!</v>
      </c>
      <c r="L21" s="349" t="e">
        <f t="shared" si="5"/>
        <v>#REF!</v>
      </c>
      <c r="M21" s="349" t="e">
        <f t="shared" si="2"/>
        <v>#REF!</v>
      </c>
      <c r="N21" s="349" t="e">
        <f t="shared" si="3"/>
        <v>#REF!</v>
      </c>
      <c r="O21" s="349" t="e">
        <f t="shared" si="4"/>
        <v>#REF!</v>
      </c>
      <c r="P21" s="349" t="e">
        <f t="shared" si="6"/>
        <v>#REF!</v>
      </c>
      <c r="Q21" s="349" t="e">
        <f t="shared" si="0"/>
        <v>#REF!</v>
      </c>
      <c r="R21" s="349" t="e">
        <f t="shared" si="1"/>
        <v>#REF!</v>
      </c>
    </row>
    <row r="22" spans="1:18" s="3" customFormat="1" ht="15.75" customHeight="1">
      <c r="A22" s="66">
        <v>10</v>
      </c>
      <c r="B22" s="933" t="s">
        <v>214</v>
      </c>
      <c r="C22" s="793"/>
      <c r="D22" s="793"/>
      <c r="E22" s="793"/>
      <c r="F22" s="793"/>
      <c r="G22" s="959"/>
      <c r="H22" s="72">
        <v>1</v>
      </c>
      <c r="I22" s="994"/>
      <c r="J22" s="995"/>
      <c r="K22" s="349" t="e">
        <f>+#REF!</f>
        <v>#REF!</v>
      </c>
      <c r="L22" s="349" t="e">
        <f t="shared" si="5"/>
        <v>#REF!</v>
      </c>
      <c r="M22" s="349" t="e">
        <f t="shared" si="2"/>
        <v>#REF!</v>
      </c>
      <c r="N22" s="349" t="e">
        <f t="shared" si="3"/>
        <v>#REF!</v>
      </c>
      <c r="O22" s="349" t="e">
        <f t="shared" si="4"/>
        <v>#REF!</v>
      </c>
      <c r="P22" s="349" t="e">
        <f t="shared" si="6"/>
        <v>#REF!</v>
      </c>
      <c r="Q22" s="349" t="e">
        <f t="shared" si="0"/>
        <v>#REF!</v>
      </c>
      <c r="R22" s="349" t="e">
        <f t="shared" si="1"/>
        <v>#REF!</v>
      </c>
    </row>
    <row r="23" spans="1:18" s="3" customFormat="1" ht="15.75" customHeight="1" thickBot="1">
      <c r="A23" s="956" t="s">
        <v>22</v>
      </c>
      <c r="B23" s="957"/>
      <c r="C23" s="957"/>
      <c r="D23" s="957"/>
      <c r="E23" s="957"/>
      <c r="F23" s="957"/>
      <c r="G23" s="957"/>
      <c r="H23" s="957"/>
      <c r="I23" s="958"/>
      <c r="J23" s="996"/>
      <c r="K23" s="277" t="e">
        <f t="shared" ref="K23:R23" si="7">+SUM(K13:K22)</f>
        <v>#REF!</v>
      </c>
      <c r="L23" s="278" t="e">
        <f t="shared" si="7"/>
        <v>#REF!</v>
      </c>
      <c r="M23" s="278" t="e">
        <f t="shared" si="7"/>
        <v>#REF!</v>
      </c>
      <c r="N23" s="278" t="e">
        <f t="shared" si="7"/>
        <v>#REF!</v>
      </c>
      <c r="O23" s="278" t="e">
        <f t="shared" si="7"/>
        <v>#REF!</v>
      </c>
      <c r="P23" s="278" t="e">
        <f t="shared" si="7"/>
        <v>#REF!</v>
      </c>
      <c r="Q23" s="277" t="e">
        <f t="shared" si="7"/>
        <v>#REF!</v>
      </c>
      <c r="R23" s="350" t="e">
        <f t="shared" si="7"/>
        <v>#REF!</v>
      </c>
    </row>
    <row r="24" spans="1:18" s="50" customFormat="1" ht="15.75" customHeight="1">
      <c r="A24" s="49"/>
      <c r="B24" s="49"/>
      <c r="C24" s="49"/>
      <c r="D24" s="49"/>
      <c r="E24" s="49"/>
      <c r="F24" s="49"/>
      <c r="G24" s="49"/>
      <c r="H24" s="49"/>
      <c r="I24" s="49"/>
      <c r="J24" s="48"/>
      <c r="R24" s="274"/>
    </row>
    <row r="25" spans="1:18" hidden="1">
      <c r="J25" s="69"/>
      <c r="L25" s="46"/>
    </row>
    <row r="26" spans="1:18" hidden="1">
      <c r="J26" s="46"/>
    </row>
    <row r="27" spans="1:18" hidden="1">
      <c r="H27" s="352">
        <f>J23+[58]RESUMEN!$K$25</f>
        <v>11233633235.048903</v>
      </c>
    </row>
    <row r="28" spans="1:18" hidden="1"/>
    <row r="29" spans="1:18" hidden="1">
      <c r="I29" s="1" t="s">
        <v>503</v>
      </c>
      <c r="J29" s="351" t="e">
        <f>'LINEA IMP '!K56+#REF!+#REF!+#REF!+'CONST CASETA'!K59+'CERRAMIENTO POZO BOMBEO 1'!K37+'CERRAMIENTO POZO BOMBEO'!K37+'ELECTRICA SENA POZO N1'!F76+'ELECTRICA BAT POZO N2'!F53+#REF!+'COMPONENTE AMB SENA'!G14+'COMPONENTE SOCIAL SENA'!G16+'PRESUPUESTO SISO'!H25</f>
        <v>#REF!</v>
      </c>
    </row>
    <row r="30" spans="1:18" hidden="1">
      <c r="I30" s="1" t="s">
        <v>504</v>
      </c>
      <c r="J30" s="351" t="e">
        <f>'LINEA IMP '!K83+#REF!+#REF!+#REF!</f>
        <v>#REF!</v>
      </c>
    </row>
    <row r="31" spans="1:18" hidden="1"/>
    <row r="32" spans="1:18" hidden="1"/>
    <row r="33" spans="6:10" hidden="1"/>
    <row r="35" spans="6:10" hidden="1"/>
    <row r="36" spans="6:10" hidden="1">
      <c r="F36" s="489" t="s">
        <v>655</v>
      </c>
      <c r="I36" s="69" t="e">
        <f>'LINEA IMP'!K51+PTAP!#REF!+'EQUIP POZO SENA'!#REF!+'EQUIP POZO BATALLON'!#REF!+'CONST CASETA SENA'!#REF!+'CERR. POZO BOMBEO SENA'!#REF!+'CERR. POZO BOMBEO BATALLON'!#REF!+'PRES ELECTRICO SENA POZO SENA'!#REF!+'PRES ELECTRICO BAT POZO BAT'!#REF!+'EMPALMES '!#REF!</f>
        <v>#REF!</v>
      </c>
      <c r="J36" s="256" t="e">
        <f>I36*1.268*1.1</f>
        <v>#REF!</v>
      </c>
    </row>
    <row r="37" spans="6:10" hidden="1">
      <c r="F37" s="489" t="s">
        <v>656</v>
      </c>
      <c r="I37" s="69">
        <f>'LINEA IMP'!K78+'EQUIP POZO SENA'!K54+'EQUIP POZO BATALLON'!K54+'EMPALMES '!K29</f>
        <v>0</v>
      </c>
      <c r="J37" s="256">
        <f>I37*1.18*1.1</f>
        <v>0</v>
      </c>
    </row>
    <row r="38" spans="6:10" hidden="1"/>
    <row r="39" spans="6:10" hidden="1"/>
    <row r="40" spans="6:10" hidden="1">
      <c r="F40" s="1" t="s">
        <v>655</v>
      </c>
      <c r="I40" s="69">
        <v>8778665875.7704735</v>
      </c>
      <c r="J40" s="69">
        <v>12147917838.891182</v>
      </c>
    </row>
    <row r="41" spans="6:10" hidden="1">
      <c r="F41" s="1" t="s">
        <v>656</v>
      </c>
      <c r="I41" s="69">
        <v>1586983816.5278213</v>
      </c>
      <c r="J41" s="69">
        <v>2059904993.8531122</v>
      </c>
    </row>
    <row r="42" spans="6:10" hidden="1">
      <c r="I42" s="69"/>
      <c r="J42" s="69"/>
    </row>
    <row r="43" spans="6:10" hidden="1">
      <c r="I43" s="69"/>
      <c r="J43" s="69">
        <v>14207822832.744297</v>
      </c>
    </row>
  </sheetData>
  <sheetProtection password="E8FB" sheet="1" objects="1" scenarios="1"/>
  <mergeCells count="19">
    <mergeCell ref="A1:B4"/>
    <mergeCell ref="C1:I4"/>
    <mergeCell ref="J1:J4"/>
    <mergeCell ref="A6:B7"/>
    <mergeCell ref="C6:J7"/>
    <mergeCell ref="B11:G11"/>
    <mergeCell ref="B14:G14"/>
    <mergeCell ref="B15:G15"/>
    <mergeCell ref="A8:B9"/>
    <mergeCell ref="C8:J9"/>
    <mergeCell ref="B13:G13"/>
    <mergeCell ref="A23:I23"/>
    <mergeCell ref="B16:G16"/>
    <mergeCell ref="B17:G17"/>
    <mergeCell ref="B20:G20"/>
    <mergeCell ref="B21:G21"/>
    <mergeCell ref="B22:G22"/>
    <mergeCell ref="B18:G18"/>
    <mergeCell ref="B19:G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G74"/>
  <sheetViews>
    <sheetView view="pageBreakPreview" zoomScaleSheetLayoutView="100" workbookViewId="0">
      <selection activeCell="B9" sqref="B9"/>
    </sheetView>
  </sheetViews>
  <sheetFormatPr baseColWidth="10" defaultRowHeight="15"/>
  <cols>
    <col min="1" max="1" width="8.7109375" style="989" customWidth="1"/>
    <col min="2" max="2" width="44.42578125" style="987" bestFit="1" customWidth="1"/>
    <col min="3" max="3" width="5.85546875" style="987" customWidth="1"/>
    <col min="4" max="4" width="7.28515625" style="987" customWidth="1"/>
    <col min="5" max="5" width="13.42578125" style="987" customWidth="1"/>
    <col min="6" max="6" width="18.140625" style="987" bestFit="1" customWidth="1"/>
    <col min="7" max="7" width="12" style="987" customWidth="1"/>
    <col min="8" max="249" width="11.42578125" style="987"/>
    <col min="250" max="250" width="8.7109375" style="987" customWidth="1"/>
    <col min="251" max="251" width="44.42578125" style="987" bestFit="1" customWidth="1"/>
    <col min="252" max="252" width="5.85546875" style="987" customWidth="1"/>
    <col min="253" max="253" width="7.28515625" style="987" customWidth="1"/>
    <col min="254" max="254" width="13.42578125" style="987" customWidth="1"/>
    <col min="255" max="255" width="18.140625" style="987" bestFit="1" customWidth="1"/>
    <col min="256" max="256" width="12" style="987" customWidth="1"/>
    <col min="257" max="257" width="13" style="987" customWidth="1"/>
    <col min="258" max="258" width="12.140625" style="987" customWidth="1"/>
    <col min="259" max="259" width="9" style="987" customWidth="1"/>
    <col min="260" max="260" width="8.85546875" style="987" customWidth="1"/>
    <col min="261" max="261" width="11.42578125" style="987" customWidth="1"/>
    <col min="262" max="262" width="7.7109375" style="987" customWidth="1"/>
    <col min="263" max="505" width="11.42578125" style="987"/>
    <col min="506" max="506" width="8.7109375" style="987" customWidth="1"/>
    <col min="507" max="507" width="44.42578125" style="987" bestFit="1" customWidth="1"/>
    <col min="508" max="508" width="5.85546875" style="987" customWidth="1"/>
    <col min="509" max="509" width="7.28515625" style="987" customWidth="1"/>
    <col min="510" max="510" width="13.42578125" style="987" customWidth="1"/>
    <col min="511" max="511" width="18.140625" style="987" bestFit="1" customWidth="1"/>
    <col min="512" max="512" width="12" style="987" customWidth="1"/>
    <col min="513" max="513" width="13" style="987" customWidth="1"/>
    <col min="514" max="514" width="12.140625" style="987" customWidth="1"/>
    <col min="515" max="515" width="9" style="987" customWidth="1"/>
    <col min="516" max="516" width="8.85546875" style="987" customWidth="1"/>
    <col min="517" max="517" width="11.42578125" style="987" customWidth="1"/>
    <col min="518" max="518" width="7.7109375" style="987" customWidth="1"/>
    <col min="519" max="761" width="11.42578125" style="987"/>
    <col min="762" max="762" width="8.7109375" style="987" customWidth="1"/>
    <col min="763" max="763" width="44.42578125" style="987" bestFit="1" customWidth="1"/>
    <col min="764" max="764" width="5.85546875" style="987" customWidth="1"/>
    <col min="765" max="765" width="7.28515625" style="987" customWidth="1"/>
    <col min="766" max="766" width="13.42578125" style="987" customWidth="1"/>
    <col min="767" max="767" width="18.140625" style="987" bestFit="1" customWidth="1"/>
    <col min="768" max="768" width="12" style="987" customWidth="1"/>
    <col min="769" max="769" width="13" style="987" customWidth="1"/>
    <col min="770" max="770" width="12.140625" style="987" customWidth="1"/>
    <col min="771" max="771" width="9" style="987" customWidth="1"/>
    <col min="772" max="772" width="8.85546875" style="987" customWidth="1"/>
    <col min="773" max="773" width="11.42578125" style="987" customWidth="1"/>
    <col min="774" max="774" width="7.7109375" style="987" customWidth="1"/>
    <col min="775" max="1017" width="11.42578125" style="987"/>
    <col min="1018" max="1018" width="8.7109375" style="987" customWidth="1"/>
    <col min="1019" max="1019" width="44.42578125" style="987" bestFit="1" customWidth="1"/>
    <col min="1020" max="1020" width="5.85546875" style="987" customWidth="1"/>
    <col min="1021" max="1021" width="7.28515625" style="987" customWidth="1"/>
    <col min="1022" max="1022" width="13.42578125" style="987" customWidth="1"/>
    <col min="1023" max="1023" width="18.140625" style="987" bestFit="1" customWidth="1"/>
    <col min="1024" max="1024" width="12" style="987" customWidth="1"/>
    <col min="1025" max="1025" width="13" style="987" customWidth="1"/>
    <col min="1026" max="1026" width="12.140625" style="987" customWidth="1"/>
    <col min="1027" max="1027" width="9" style="987" customWidth="1"/>
    <col min="1028" max="1028" width="8.85546875" style="987" customWidth="1"/>
    <col min="1029" max="1029" width="11.42578125" style="987" customWidth="1"/>
    <col min="1030" max="1030" width="7.7109375" style="987" customWidth="1"/>
    <col min="1031" max="1273" width="11.42578125" style="987"/>
    <col min="1274" max="1274" width="8.7109375" style="987" customWidth="1"/>
    <col min="1275" max="1275" width="44.42578125" style="987" bestFit="1" customWidth="1"/>
    <col min="1276" max="1276" width="5.85546875" style="987" customWidth="1"/>
    <col min="1277" max="1277" width="7.28515625" style="987" customWidth="1"/>
    <col min="1278" max="1278" width="13.42578125" style="987" customWidth="1"/>
    <col min="1279" max="1279" width="18.140625" style="987" bestFit="1" customWidth="1"/>
    <col min="1280" max="1280" width="12" style="987" customWidth="1"/>
    <col min="1281" max="1281" width="13" style="987" customWidth="1"/>
    <col min="1282" max="1282" width="12.140625" style="987" customWidth="1"/>
    <col min="1283" max="1283" width="9" style="987" customWidth="1"/>
    <col min="1284" max="1284" width="8.85546875" style="987" customWidth="1"/>
    <col min="1285" max="1285" width="11.42578125" style="987" customWidth="1"/>
    <col min="1286" max="1286" width="7.7109375" style="987" customWidth="1"/>
    <col min="1287" max="1529" width="11.42578125" style="987"/>
    <col min="1530" max="1530" width="8.7109375" style="987" customWidth="1"/>
    <col min="1531" max="1531" width="44.42578125" style="987" bestFit="1" customWidth="1"/>
    <col min="1532" max="1532" width="5.85546875" style="987" customWidth="1"/>
    <col min="1533" max="1533" width="7.28515625" style="987" customWidth="1"/>
    <col min="1534" max="1534" width="13.42578125" style="987" customWidth="1"/>
    <col min="1535" max="1535" width="18.140625" style="987" bestFit="1" customWidth="1"/>
    <col min="1536" max="1536" width="12" style="987" customWidth="1"/>
    <col min="1537" max="1537" width="13" style="987" customWidth="1"/>
    <col min="1538" max="1538" width="12.140625" style="987" customWidth="1"/>
    <col min="1539" max="1539" width="9" style="987" customWidth="1"/>
    <col min="1540" max="1540" width="8.85546875" style="987" customWidth="1"/>
    <col min="1541" max="1541" width="11.42578125" style="987" customWidth="1"/>
    <col min="1542" max="1542" width="7.7109375" style="987" customWidth="1"/>
    <col min="1543" max="1785" width="11.42578125" style="987"/>
    <col min="1786" max="1786" width="8.7109375" style="987" customWidth="1"/>
    <col min="1787" max="1787" width="44.42578125" style="987" bestFit="1" customWidth="1"/>
    <col min="1788" max="1788" width="5.85546875" style="987" customWidth="1"/>
    <col min="1789" max="1789" width="7.28515625" style="987" customWidth="1"/>
    <col min="1790" max="1790" width="13.42578125" style="987" customWidth="1"/>
    <col min="1791" max="1791" width="18.140625" style="987" bestFit="1" customWidth="1"/>
    <col min="1792" max="1792" width="12" style="987" customWidth="1"/>
    <col min="1793" max="1793" width="13" style="987" customWidth="1"/>
    <col min="1794" max="1794" width="12.140625" style="987" customWidth="1"/>
    <col min="1795" max="1795" width="9" style="987" customWidth="1"/>
    <col min="1796" max="1796" width="8.85546875" style="987" customWidth="1"/>
    <col min="1797" max="1797" width="11.42578125" style="987" customWidth="1"/>
    <col min="1798" max="1798" width="7.7109375" style="987" customWidth="1"/>
    <col min="1799" max="2041" width="11.42578125" style="987"/>
    <col min="2042" max="2042" width="8.7109375" style="987" customWidth="1"/>
    <col min="2043" max="2043" width="44.42578125" style="987" bestFit="1" customWidth="1"/>
    <col min="2044" max="2044" width="5.85546875" style="987" customWidth="1"/>
    <col min="2045" max="2045" width="7.28515625" style="987" customWidth="1"/>
    <col min="2046" max="2046" width="13.42578125" style="987" customWidth="1"/>
    <col min="2047" max="2047" width="18.140625" style="987" bestFit="1" customWidth="1"/>
    <col min="2048" max="2048" width="12" style="987" customWidth="1"/>
    <col min="2049" max="2049" width="13" style="987" customWidth="1"/>
    <col min="2050" max="2050" width="12.140625" style="987" customWidth="1"/>
    <col min="2051" max="2051" width="9" style="987" customWidth="1"/>
    <col min="2052" max="2052" width="8.85546875" style="987" customWidth="1"/>
    <col min="2053" max="2053" width="11.42578125" style="987" customWidth="1"/>
    <col min="2054" max="2054" width="7.7109375" style="987" customWidth="1"/>
    <col min="2055" max="2297" width="11.42578125" style="987"/>
    <col min="2298" max="2298" width="8.7109375" style="987" customWidth="1"/>
    <col min="2299" max="2299" width="44.42578125" style="987" bestFit="1" customWidth="1"/>
    <col min="2300" max="2300" width="5.85546875" style="987" customWidth="1"/>
    <col min="2301" max="2301" width="7.28515625" style="987" customWidth="1"/>
    <col min="2302" max="2302" width="13.42578125" style="987" customWidth="1"/>
    <col min="2303" max="2303" width="18.140625" style="987" bestFit="1" customWidth="1"/>
    <col min="2304" max="2304" width="12" style="987" customWidth="1"/>
    <col min="2305" max="2305" width="13" style="987" customWidth="1"/>
    <col min="2306" max="2306" width="12.140625" style="987" customWidth="1"/>
    <col min="2307" max="2307" width="9" style="987" customWidth="1"/>
    <col min="2308" max="2308" width="8.85546875" style="987" customWidth="1"/>
    <col min="2309" max="2309" width="11.42578125" style="987" customWidth="1"/>
    <col min="2310" max="2310" width="7.7109375" style="987" customWidth="1"/>
    <col min="2311" max="2553" width="11.42578125" style="987"/>
    <col min="2554" max="2554" width="8.7109375" style="987" customWidth="1"/>
    <col min="2555" max="2555" width="44.42578125" style="987" bestFit="1" customWidth="1"/>
    <col min="2556" max="2556" width="5.85546875" style="987" customWidth="1"/>
    <col min="2557" max="2557" width="7.28515625" style="987" customWidth="1"/>
    <col min="2558" max="2558" width="13.42578125" style="987" customWidth="1"/>
    <col min="2559" max="2559" width="18.140625" style="987" bestFit="1" customWidth="1"/>
    <col min="2560" max="2560" width="12" style="987" customWidth="1"/>
    <col min="2561" max="2561" width="13" style="987" customWidth="1"/>
    <col min="2562" max="2562" width="12.140625" style="987" customWidth="1"/>
    <col min="2563" max="2563" width="9" style="987" customWidth="1"/>
    <col min="2564" max="2564" width="8.85546875" style="987" customWidth="1"/>
    <col min="2565" max="2565" width="11.42578125" style="987" customWidth="1"/>
    <col min="2566" max="2566" width="7.7109375" style="987" customWidth="1"/>
    <col min="2567" max="2809" width="11.42578125" style="987"/>
    <col min="2810" max="2810" width="8.7109375" style="987" customWidth="1"/>
    <col min="2811" max="2811" width="44.42578125" style="987" bestFit="1" customWidth="1"/>
    <col min="2812" max="2812" width="5.85546875" style="987" customWidth="1"/>
    <col min="2813" max="2813" width="7.28515625" style="987" customWidth="1"/>
    <col min="2814" max="2814" width="13.42578125" style="987" customWidth="1"/>
    <col min="2815" max="2815" width="18.140625" style="987" bestFit="1" customWidth="1"/>
    <col min="2816" max="2816" width="12" style="987" customWidth="1"/>
    <col min="2817" max="2817" width="13" style="987" customWidth="1"/>
    <col min="2818" max="2818" width="12.140625" style="987" customWidth="1"/>
    <col min="2819" max="2819" width="9" style="987" customWidth="1"/>
    <col min="2820" max="2820" width="8.85546875" style="987" customWidth="1"/>
    <col min="2821" max="2821" width="11.42578125" style="987" customWidth="1"/>
    <col min="2822" max="2822" width="7.7109375" style="987" customWidth="1"/>
    <col min="2823" max="3065" width="11.42578125" style="987"/>
    <col min="3066" max="3066" width="8.7109375" style="987" customWidth="1"/>
    <col min="3067" max="3067" width="44.42578125" style="987" bestFit="1" customWidth="1"/>
    <col min="3068" max="3068" width="5.85546875" style="987" customWidth="1"/>
    <col min="3069" max="3069" width="7.28515625" style="987" customWidth="1"/>
    <col min="3070" max="3070" width="13.42578125" style="987" customWidth="1"/>
    <col min="3071" max="3071" width="18.140625" style="987" bestFit="1" customWidth="1"/>
    <col min="3072" max="3072" width="12" style="987" customWidth="1"/>
    <col min="3073" max="3073" width="13" style="987" customWidth="1"/>
    <col min="3074" max="3074" width="12.140625" style="987" customWidth="1"/>
    <col min="3075" max="3075" width="9" style="987" customWidth="1"/>
    <col min="3076" max="3076" width="8.85546875" style="987" customWidth="1"/>
    <col min="3077" max="3077" width="11.42578125" style="987" customWidth="1"/>
    <col min="3078" max="3078" width="7.7109375" style="987" customWidth="1"/>
    <col min="3079" max="3321" width="11.42578125" style="987"/>
    <col min="3322" max="3322" width="8.7109375" style="987" customWidth="1"/>
    <col min="3323" max="3323" width="44.42578125" style="987" bestFit="1" customWidth="1"/>
    <col min="3324" max="3324" width="5.85546875" style="987" customWidth="1"/>
    <col min="3325" max="3325" width="7.28515625" style="987" customWidth="1"/>
    <col min="3326" max="3326" width="13.42578125" style="987" customWidth="1"/>
    <col min="3327" max="3327" width="18.140625" style="987" bestFit="1" customWidth="1"/>
    <col min="3328" max="3328" width="12" style="987" customWidth="1"/>
    <col min="3329" max="3329" width="13" style="987" customWidth="1"/>
    <col min="3330" max="3330" width="12.140625" style="987" customWidth="1"/>
    <col min="3331" max="3331" width="9" style="987" customWidth="1"/>
    <col min="3332" max="3332" width="8.85546875" style="987" customWidth="1"/>
    <col min="3333" max="3333" width="11.42578125" style="987" customWidth="1"/>
    <col min="3334" max="3334" width="7.7109375" style="987" customWidth="1"/>
    <col min="3335" max="3577" width="11.42578125" style="987"/>
    <col min="3578" max="3578" width="8.7109375" style="987" customWidth="1"/>
    <col min="3579" max="3579" width="44.42578125" style="987" bestFit="1" customWidth="1"/>
    <col min="3580" max="3580" width="5.85546875" style="987" customWidth="1"/>
    <col min="3581" max="3581" width="7.28515625" style="987" customWidth="1"/>
    <col min="3582" max="3582" width="13.42578125" style="987" customWidth="1"/>
    <col min="3583" max="3583" width="18.140625" style="987" bestFit="1" customWidth="1"/>
    <col min="3584" max="3584" width="12" style="987" customWidth="1"/>
    <col min="3585" max="3585" width="13" style="987" customWidth="1"/>
    <col min="3586" max="3586" width="12.140625" style="987" customWidth="1"/>
    <col min="3587" max="3587" width="9" style="987" customWidth="1"/>
    <col min="3588" max="3588" width="8.85546875" style="987" customWidth="1"/>
    <col min="3589" max="3589" width="11.42578125" style="987" customWidth="1"/>
    <col min="3590" max="3590" width="7.7109375" style="987" customWidth="1"/>
    <col min="3591" max="3833" width="11.42578125" style="987"/>
    <col min="3834" max="3834" width="8.7109375" style="987" customWidth="1"/>
    <col min="3835" max="3835" width="44.42578125" style="987" bestFit="1" customWidth="1"/>
    <col min="3836" max="3836" width="5.85546875" style="987" customWidth="1"/>
    <col min="3837" max="3837" width="7.28515625" style="987" customWidth="1"/>
    <col min="3838" max="3838" width="13.42578125" style="987" customWidth="1"/>
    <col min="3839" max="3839" width="18.140625" style="987" bestFit="1" customWidth="1"/>
    <col min="3840" max="3840" width="12" style="987" customWidth="1"/>
    <col min="3841" max="3841" width="13" style="987" customWidth="1"/>
    <col min="3842" max="3842" width="12.140625" style="987" customWidth="1"/>
    <col min="3843" max="3843" width="9" style="987" customWidth="1"/>
    <col min="3844" max="3844" width="8.85546875" style="987" customWidth="1"/>
    <col min="3845" max="3845" width="11.42578125" style="987" customWidth="1"/>
    <col min="3846" max="3846" width="7.7109375" style="987" customWidth="1"/>
    <col min="3847" max="4089" width="11.42578125" style="987"/>
    <col min="4090" max="4090" width="8.7109375" style="987" customWidth="1"/>
    <col min="4091" max="4091" width="44.42578125" style="987" bestFit="1" customWidth="1"/>
    <col min="4092" max="4092" width="5.85546875" style="987" customWidth="1"/>
    <col min="4093" max="4093" width="7.28515625" style="987" customWidth="1"/>
    <col min="4094" max="4094" width="13.42578125" style="987" customWidth="1"/>
    <col min="4095" max="4095" width="18.140625" style="987" bestFit="1" customWidth="1"/>
    <col min="4096" max="4096" width="12" style="987" customWidth="1"/>
    <col min="4097" max="4097" width="13" style="987" customWidth="1"/>
    <col min="4098" max="4098" width="12.140625" style="987" customWidth="1"/>
    <col min="4099" max="4099" width="9" style="987" customWidth="1"/>
    <col min="4100" max="4100" width="8.85546875" style="987" customWidth="1"/>
    <col min="4101" max="4101" width="11.42578125" style="987" customWidth="1"/>
    <col min="4102" max="4102" width="7.7109375" style="987" customWidth="1"/>
    <col min="4103" max="4345" width="11.42578125" style="987"/>
    <col min="4346" max="4346" width="8.7109375" style="987" customWidth="1"/>
    <col min="4347" max="4347" width="44.42578125" style="987" bestFit="1" customWidth="1"/>
    <col min="4348" max="4348" width="5.85546875" style="987" customWidth="1"/>
    <col min="4349" max="4349" width="7.28515625" style="987" customWidth="1"/>
    <col min="4350" max="4350" width="13.42578125" style="987" customWidth="1"/>
    <col min="4351" max="4351" width="18.140625" style="987" bestFit="1" customWidth="1"/>
    <col min="4352" max="4352" width="12" style="987" customWidth="1"/>
    <col min="4353" max="4353" width="13" style="987" customWidth="1"/>
    <col min="4354" max="4354" width="12.140625" style="987" customWidth="1"/>
    <col min="4355" max="4355" width="9" style="987" customWidth="1"/>
    <col min="4356" max="4356" width="8.85546875" style="987" customWidth="1"/>
    <col min="4357" max="4357" width="11.42578125" style="987" customWidth="1"/>
    <col min="4358" max="4358" width="7.7109375" style="987" customWidth="1"/>
    <col min="4359" max="4601" width="11.42578125" style="987"/>
    <col min="4602" max="4602" width="8.7109375" style="987" customWidth="1"/>
    <col min="4603" max="4603" width="44.42578125" style="987" bestFit="1" customWidth="1"/>
    <col min="4604" max="4604" width="5.85546875" style="987" customWidth="1"/>
    <col min="4605" max="4605" width="7.28515625" style="987" customWidth="1"/>
    <col min="4606" max="4606" width="13.42578125" style="987" customWidth="1"/>
    <col min="4607" max="4607" width="18.140625" style="987" bestFit="1" customWidth="1"/>
    <col min="4608" max="4608" width="12" style="987" customWidth="1"/>
    <col min="4609" max="4609" width="13" style="987" customWidth="1"/>
    <col min="4610" max="4610" width="12.140625" style="987" customWidth="1"/>
    <col min="4611" max="4611" width="9" style="987" customWidth="1"/>
    <col min="4612" max="4612" width="8.85546875" style="987" customWidth="1"/>
    <col min="4613" max="4613" width="11.42578125" style="987" customWidth="1"/>
    <col min="4614" max="4614" width="7.7109375" style="987" customWidth="1"/>
    <col min="4615" max="4857" width="11.42578125" style="987"/>
    <col min="4858" max="4858" width="8.7109375" style="987" customWidth="1"/>
    <col min="4859" max="4859" width="44.42578125" style="987" bestFit="1" customWidth="1"/>
    <col min="4860" max="4860" width="5.85546875" style="987" customWidth="1"/>
    <col min="4861" max="4861" width="7.28515625" style="987" customWidth="1"/>
    <col min="4862" max="4862" width="13.42578125" style="987" customWidth="1"/>
    <col min="4863" max="4863" width="18.140625" style="987" bestFit="1" customWidth="1"/>
    <col min="4864" max="4864" width="12" style="987" customWidth="1"/>
    <col min="4865" max="4865" width="13" style="987" customWidth="1"/>
    <col min="4866" max="4866" width="12.140625" style="987" customWidth="1"/>
    <col min="4867" max="4867" width="9" style="987" customWidth="1"/>
    <col min="4868" max="4868" width="8.85546875" style="987" customWidth="1"/>
    <col min="4869" max="4869" width="11.42578125" style="987" customWidth="1"/>
    <col min="4870" max="4870" width="7.7109375" style="987" customWidth="1"/>
    <col min="4871" max="5113" width="11.42578125" style="987"/>
    <col min="5114" max="5114" width="8.7109375" style="987" customWidth="1"/>
    <col min="5115" max="5115" width="44.42578125" style="987" bestFit="1" customWidth="1"/>
    <col min="5116" max="5116" width="5.85546875" style="987" customWidth="1"/>
    <col min="5117" max="5117" width="7.28515625" style="987" customWidth="1"/>
    <col min="5118" max="5118" width="13.42578125" style="987" customWidth="1"/>
    <col min="5119" max="5119" width="18.140625" style="987" bestFit="1" customWidth="1"/>
    <col min="5120" max="5120" width="12" style="987" customWidth="1"/>
    <col min="5121" max="5121" width="13" style="987" customWidth="1"/>
    <col min="5122" max="5122" width="12.140625" style="987" customWidth="1"/>
    <col min="5123" max="5123" width="9" style="987" customWidth="1"/>
    <col min="5124" max="5124" width="8.85546875" style="987" customWidth="1"/>
    <col min="5125" max="5125" width="11.42578125" style="987" customWidth="1"/>
    <col min="5126" max="5126" width="7.7109375" style="987" customWidth="1"/>
    <col min="5127" max="5369" width="11.42578125" style="987"/>
    <col min="5370" max="5370" width="8.7109375" style="987" customWidth="1"/>
    <col min="5371" max="5371" width="44.42578125" style="987" bestFit="1" customWidth="1"/>
    <col min="5372" max="5372" width="5.85546875" style="987" customWidth="1"/>
    <col min="5373" max="5373" width="7.28515625" style="987" customWidth="1"/>
    <col min="5374" max="5374" width="13.42578125" style="987" customWidth="1"/>
    <col min="5375" max="5375" width="18.140625" style="987" bestFit="1" customWidth="1"/>
    <col min="5376" max="5376" width="12" style="987" customWidth="1"/>
    <col min="5377" max="5377" width="13" style="987" customWidth="1"/>
    <col min="5378" max="5378" width="12.140625" style="987" customWidth="1"/>
    <col min="5379" max="5379" width="9" style="987" customWidth="1"/>
    <col min="5380" max="5380" width="8.85546875" style="987" customWidth="1"/>
    <col min="5381" max="5381" width="11.42578125" style="987" customWidth="1"/>
    <col min="5382" max="5382" width="7.7109375" style="987" customWidth="1"/>
    <col min="5383" max="5625" width="11.42578125" style="987"/>
    <col min="5626" max="5626" width="8.7109375" style="987" customWidth="1"/>
    <col min="5627" max="5627" width="44.42578125" style="987" bestFit="1" customWidth="1"/>
    <col min="5628" max="5628" width="5.85546875" style="987" customWidth="1"/>
    <col min="5629" max="5629" width="7.28515625" style="987" customWidth="1"/>
    <col min="5630" max="5630" width="13.42578125" style="987" customWidth="1"/>
    <col min="5631" max="5631" width="18.140625" style="987" bestFit="1" customWidth="1"/>
    <col min="5632" max="5632" width="12" style="987" customWidth="1"/>
    <col min="5633" max="5633" width="13" style="987" customWidth="1"/>
    <col min="5634" max="5634" width="12.140625" style="987" customWidth="1"/>
    <col min="5635" max="5635" width="9" style="987" customWidth="1"/>
    <col min="5636" max="5636" width="8.85546875" style="987" customWidth="1"/>
    <col min="5637" max="5637" width="11.42578125" style="987" customWidth="1"/>
    <col min="5638" max="5638" width="7.7109375" style="987" customWidth="1"/>
    <col min="5639" max="5881" width="11.42578125" style="987"/>
    <col min="5882" max="5882" width="8.7109375" style="987" customWidth="1"/>
    <col min="5883" max="5883" width="44.42578125" style="987" bestFit="1" customWidth="1"/>
    <col min="5884" max="5884" width="5.85546875" style="987" customWidth="1"/>
    <col min="5885" max="5885" width="7.28515625" style="987" customWidth="1"/>
    <col min="5886" max="5886" width="13.42578125" style="987" customWidth="1"/>
    <col min="5887" max="5887" width="18.140625" style="987" bestFit="1" customWidth="1"/>
    <col min="5888" max="5888" width="12" style="987" customWidth="1"/>
    <col min="5889" max="5889" width="13" style="987" customWidth="1"/>
    <col min="5890" max="5890" width="12.140625" style="987" customWidth="1"/>
    <col min="5891" max="5891" width="9" style="987" customWidth="1"/>
    <col min="5892" max="5892" width="8.85546875" style="987" customWidth="1"/>
    <col min="5893" max="5893" width="11.42578125" style="987" customWidth="1"/>
    <col min="5894" max="5894" width="7.7109375" style="987" customWidth="1"/>
    <col min="5895" max="6137" width="11.42578125" style="987"/>
    <col min="6138" max="6138" width="8.7109375" style="987" customWidth="1"/>
    <col min="6139" max="6139" width="44.42578125" style="987" bestFit="1" customWidth="1"/>
    <col min="6140" max="6140" width="5.85546875" style="987" customWidth="1"/>
    <col min="6141" max="6141" width="7.28515625" style="987" customWidth="1"/>
    <col min="6142" max="6142" width="13.42578125" style="987" customWidth="1"/>
    <col min="6143" max="6143" width="18.140625" style="987" bestFit="1" customWidth="1"/>
    <col min="6144" max="6144" width="12" style="987" customWidth="1"/>
    <col min="6145" max="6145" width="13" style="987" customWidth="1"/>
    <col min="6146" max="6146" width="12.140625" style="987" customWidth="1"/>
    <col min="6147" max="6147" width="9" style="987" customWidth="1"/>
    <col min="6148" max="6148" width="8.85546875" style="987" customWidth="1"/>
    <col min="6149" max="6149" width="11.42578125" style="987" customWidth="1"/>
    <col min="6150" max="6150" width="7.7109375" style="987" customWidth="1"/>
    <col min="6151" max="6393" width="11.42578125" style="987"/>
    <col min="6394" max="6394" width="8.7109375" style="987" customWidth="1"/>
    <col min="6395" max="6395" width="44.42578125" style="987" bestFit="1" customWidth="1"/>
    <col min="6396" max="6396" width="5.85546875" style="987" customWidth="1"/>
    <col min="6397" max="6397" width="7.28515625" style="987" customWidth="1"/>
    <col min="6398" max="6398" width="13.42578125" style="987" customWidth="1"/>
    <col min="6399" max="6399" width="18.140625" style="987" bestFit="1" customWidth="1"/>
    <col min="6400" max="6400" width="12" style="987" customWidth="1"/>
    <col min="6401" max="6401" width="13" style="987" customWidth="1"/>
    <col min="6402" max="6402" width="12.140625" style="987" customWidth="1"/>
    <col min="6403" max="6403" width="9" style="987" customWidth="1"/>
    <col min="6404" max="6404" width="8.85546875" style="987" customWidth="1"/>
    <col min="6405" max="6405" width="11.42578125" style="987" customWidth="1"/>
    <col min="6406" max="6406" width="7.7109375" style="987" customWidth="1"/>
    <col min="6407" max="6649" width="11.42578125" style="987"/>
    <col min="6650" max="6650" width="8.7109375" style="987" customWidth="1"/>
    <col min="6651" max="6651" width="44.42578125" style="987" bestFit="1" customWidth="1"/>
    <col min="6652" max="6652" width="5.85546875" style="987" customWidth="1"/>
    <col min="6653" max="6653" width="7.28515625" style="987" customWidth="1"/>
    <col min="6654" max="6654" width="13.42578125" style="987" customWidth="1"/>
    <col min="6655" max="6655" width="18.140625" style="987" bestFit="1" customWidth="1"/>
    <col min="6656" max="6656" width="12" style="987" customWidth="1"/>
    <col min="6657" max="6657" width="13" style="987" customWidth="1"/>
    <col min="6658" max="6658" width="12.140625" style="987" customWidth="1"/>
    <col min="6659" max="6659" width="9" style="987" customWidth="1"/>
    <col min="6660" max="6660" width="8.85546875" style="987" customWidth="1"/>
    <col min="6661" max="6661" width="11.42578125" style="987" customWidth="1"/>
    <col min="6662" max="6662" width="7.7109375" style="987" customWidth="1"/>
    <col min="6663" max="6905" width="11.42578125" style="987"/>
    <col min="6906" max="6906" width="8.7109375" style="987" customWidth="1"/>
    <col min="6907" max="6907" width="44.42578125" style="987" bestFit="1" customWidth="1"/>
    <col min="6908" max="6908" width="5.85546875" style="987" customWidth="1"/>
    <col min="6909" max="6909" width="7.28515625" style="987" customWidth="1"/>
    <col min="6910" max="6910" width="13.42578125" style="987" customWidth="1"/>
    <col min="6911" max="6911" width="18.140625" style="987" bestFit="1" customWidth="1"/>
    <col min="6912" max="6912" width="12" style="987" customWidth="1"/>
    <col min="6913" max="6913" width="13" style="987" customWidth="1"/>
    <col min="6914" max="6914" width="12.140625" style="987" customWidth="1"/>
    <col min="6915" max="6915" width="9" style="987" customWidth="1"/>
    <col min="6916" max="6916" width="8.85546875" style="987" customWidth="1"/>
    <col min="6917" max="6917" width="11.42578125" style="987" customWidth="1"/>
    <col min="6918" max="6918" width="7.7109375" style="987" customWidth="1"/>
    <col min="6919" max="7161" width="11.42578125" style="987"/>
    <col min="7162" max="7162" width="8.7109375" style="987" customWidth="1"/>
    <col min="7163" max="7163" width="44.42578125" style="987" bestFit="1" customWidth="1"/>
    <col min="7164" max="7164" width="5.85546875" style="987" customWidth="1"/>
    <col min="7165" max="7165" width="7.28515625" style="987" customWidth="1"/>
    <col min="7166" max="7166" width="13.42578125" style="987" customWidth="1"/>
    <col min="7167" max="7167" width="18.140625" style="987" bestFit="1" customWidth="1"/>
    <col min="7168" max="7168" width="12" style="987" customWidth="1"/>
    <col min="7169" max="7169" width="13" style="987" customWidth="1"/>
    <col min="7170" max="7170" width="12.140625" style="987" customWidth="1"/>
    <col min="7171" max="7171" width="9" style="987" customWidth="1"/>
    <col min="7172" max="7172" width="8.85546875" style="987" customWidth="1"/>
    <col min="7173" max="7173" width="11.42578125" style="987" customWidth="1"/>
    <col min="7174" max="7174" width="7.7109375" style="987" customWidth="1"/>
    <col min="7175" max="7417" width="11.42578125" style="987"/>
    <col min="7418" max="7418" width="8.7109375" style="987" customWidth="1"/>
    <col min="7419" max="7419" width="44.42578125" style="987" bestFit="1" customWidth="1"/>
    <col min="7420" max="7420" width="5.85546875" style="987" customWidth="1"/>
    <col min="7421" max="7421" width="7.28515625" style="987" customWidth="1"/>
    <col min="7422" max="7422" width="13.42578125" style="987" customWidth="1"/>
    <col min="7423" max="7423" width="18.140625" style="987" bestFit="1" customWidth="1"/>
    <col min="7424" max="7424" width="12" style="987" customWidth="1"/>
    <col min="7425" max="7425" width="13" style="987" customWidth="1"/>
    <col min="7426" max="7426" width="12.140625" style="987" customWidth="1"/>
    <col min="7427" max="7427" width="9" style="987" customWidth="1"/>
    <col min="7428" max="7428" width="8.85546875" style="987" customWidth="1"/>
    <col min="7429" max="7429" width="11.42578125" style="987" customWidth="1"/>
    <col min="7430" max="7430" width="7.7109375" style="987" customWidth="1"/>
    <col min="7431" max="7673" width="11.42578125" style="987"/>
    <col min="7674" max="7674" width="8.7109375" style="987" customWidth="1"/>
    <col min="7675" max="7675" width="44.42578125" style="987" bestFit="1" customWidth="1"/>
    <col min="7676" max="7676" width="5.85546875" style="987" customWidth="1"/>
    <col min="7677" max="7677" width="7.28515625" style="987" customWidth="1"/>
    <col min="7678" max="7678" width="13.42578125" style="987" customWidth="1"/>
    <col min="7679" max="7679" width="18.140625" style="987" bestFit="1" customWidth="1"/>
    <col min="7680" max="7680" width="12" style="987" customWidth="1"/>
    <col min="7681" max="7681" width="13" style="987" customWidth="1"/>
    <col min="7682" max="7682" width="12.140625" style="987" customWidth="1"/>
    <col min="7683" max="7683" width="9" style="987" customWidth="1"/>
    <col min="7684" max="7684" width="8.85546875" style="987" customWidth="1"/>
    <col min="7685" max="7685" width="11.42578125" style="987" customWidth="1"/>
    <col min="7686" max="7686" width="7.7109375" style="987" customWidth="1"/>
    <col min="7687" max="7929" width="11.42578125" style="987"/>
    <col min="7930" max="7930" width="8.7109375" style="987" customWidth="1"/>
    <col min="7931" max="7931" width="44.42578125" style="987" bestFit="1" customWidth="1"/>
    <col min="7932" max="7932" width="5.85546875" style="987" customWidth="1"/>
    <col min="7933" max="7933" width="7.28515625" style="987" customWidth="1"/>
    <col min="7934" max="7934" width="13.42578125" style="987" customWidth="1"/>
    <col min="7935" max="7935" width="18.140625" style="987" bestFit="1" customWidth="1"/>
    <col min="7936" max="7936" width="12" style="987" customWidth="1"/>
    <col min="7937" max="7937" width="13" style="987" customWidth="1"/>
    <col min="7938" max="7938" width="12.140625" style="987" customWidth="1"/>
    <col min="7939" max="7939" width="9" style="987" customWidth="1"/>
    <col min="7940" max="7940" width="8.85546875" style="987" customWidth="1"/>
    <col min="7941" max="7941" width="11.42578125" style="987" customWidth="1"/>
    <col min="7942" max="7942" width="7.7109375" style="987" customWidth="1"/>
    <col min="7943" max="8185" width="11.42578125" style="987"/>
    <col min="8186" max="8186" width="8.7109375" style="987" customWidth="1"/>
    <col min="8187" max="8187" width="44.42578125" style="987" bestFit="1" customWidth="1"/>
    <col min="8188" max="8188" width="5.85546875" style="987" customWidth="1"/>
    <col min="8189" max="8189" width="7.28515625" style="987" customWidth="1"/>
    <col min="8190" max="8190" width="13.42578125" style="987" customWidth="1"/>
    <col min="8191" max="8191" width="18.140625" style="987" bestFit="1" customWidth="1"/>
    <col min="8192" max="8192" width="12" style="987" customWidth="1"/>
    <col min="8193" max="8193" width="13" style="987" customWidth="1"/>
    <col min="8194" max="8194" width="12.140625" style="987" customWidth="1"/>
    <col min="8195" max="8195" width="9" style="987" customWidth="1"/>
    <col min="8196" max="8196" width="8.85546875" style="987" customWidth="1"/>
    <col min="8197" max="8197" width="11.42578125" style="987" customWidth="1"/>
    <col min="8198" max="8198" width="7.7109375" style="987" customWidth="1"/>
    <col min="8199" max="8441" width="11.42578125" style="987"/>
    <col min="8442" max="8442" width="8.7109375" style="987" customWidth="1"/>
    <col min="8443" max="8443" width="44.42578125" style="987" bestFit="1" customWidth="1"/>
    <col min="8444" max="8444" width="5.85546875" style="987" customWidth="1"/>
    <col min="8445" max="8445" width="7.28515625" style="987" customWidth="1"/>
    <col min="8446" max="8446" width="13.42578125" style="987" customWidth="1"/>
    <col min="8447" max="8447" width="18.140625" style="987" bestFit="1" customWidth="1"/>
    <col min="8448" max="8448" width="12" style="987" customWidth="1"/>
    <col min="8449" max="8449" width="13" style="987" customWidth="1"/>
    <col min="8450" max="8450" width="12.140625" style="987" customWidth="1"/>
    <col min="8451" max="8451" width="9" style="987" customWidth="1"/>
    <col min="8452" max="8452" width="8.85546875" style="987" customWidth="1"/>
    <col min="8453" max="8453" width="11.42578125" style="987" customWidth="1"/>
    <col min="8454" max="8454" width="7.7109375" style="987" customWidth="1"/>
    <col min="8455" max="8697" width="11.42578125" style="987"/>
    <col min="8698" max="8698" width="8.7109375" style="987" customWidth="1"/>
    <col min="8699" max="8699" width="44.42578125" style="987" bestFit="1" customWidth="1"/>
    <col min="8700" max="8700" width="5.85546875" style="987" customWidth="1"/>
    <col min="8701" max="8701" width="7.28515625" style="987" customWidth="1"/>
    <col min="8702" max="8702" width="13.42578125" style="987" customWidth="1"/>
    <col min="8703" max="8703" width="18.140625" style="987" bestFit="1" customWidth="1"/>
    <col min="8704" max="8704" width="12" style="987" customWidth="1"/>
    <col min="8705" max="8705" width="13" style="987" customWidth="1"/>
    <col min="8706" max="8706" width="12.140625" style="987" customWidth="1"/>
    <col min="8707" max="8707" width="9" style="987" customWidth="1"/>
    <col min="8708" max="8708" width="8.85546875" style="987" customWidth="1"/>
    <col min="8709" max="8709" width="11.42578125" style="987" customWidth="1"/>
    <col min="8710" max="8710" width="7.7109375" style="987" customWidth="1"/>
    <col min="8711" max="8953" width="11.42578125" style="987"/>
    <col min="8954" max="8954" width="8.7109375" style="987" customWidth="1"/>
    <col min="8955" max="8955" width="44.42578125" style="987" bestFit="1" customWidth="1"/>
    <col min="8956" max="8956" width="5.85546875" style="987" customWidth="1"/>
    <col min="8957" max="8957" width="7.28515625" style="987" customWidth="1"/>
    <col min="8958" max="8958" width="13.42578125" style="987" customWidth="1"/>
    <col min="8959" max="8959" width="18.140625" style="987" bestFit="1" customWidth="1"/>
    <col min="8960" max="8960" width="12" style="987" customWidth="1"/>
    <col min="8961" max="8961" width="13" style="987" customWidth="1"/>
    <col min="8962" max="8962" width="12.140625" style="987" customWidth="1"/>
    <col min="8963" max="8963" width="9" style="987" customWidth="1"/>
    <col min="8964" max="8964" width="8.85546875" style="987" customWidth="1"/>
    <col min="8965" max="8965" width="11.42578125" style="987" customWidth="1"/>
    <col min="8966" max="8966" width="7.7109375" style="987" customWidth="1"/>
    <col min="8967" max="9209" width="11.42578125" style="987"/>
    <col min="9210" max="9210" width="8.7109375" style="987" customWidth="1"/>
    <col min="9211" max="9211" width="44.42578125" style="987" bestFit="1" customWidth="1"/>
    <col min="9212" max="9212" width="5.85546875" style="987" customWidth="1"/>
    <col min="9213" max="9213" width="7.28515625" style="987" customWidth="1"/>
    <col min="9214" max="9214" width="13.42578125" style="987" customWidth="1"/>
    <col min="9215" max="9215" width="18.140625" style="987" bestFit="1" customWidth="1"/>
    <col min="9216" max="9216" width="12" style="987" customWidth="1"/>
    <col min="9217" max="9217" width="13" style="987" customWidth="1"/>
    <col min="9218" max="9218" width="12.140625" style="987" customWidth="1"/>
    <col min="9219" max="9219" width="9" style="987" customWidth="1"/>
    <col min="9220" max="9220" width="8.85546875" style="987" customWidth="1"/>
    <col min="9221" max="9221" width="11.42578125" style="987" customWidth="1"/>
    <col min="9222" max="9222" width="7.7109375" style="987" customWidth="1"/>
    <col min="9223" max="9465" width="11.42578125" style="987"/>
    <col min="9466" max="9466" width="8.7109375" style="987" customWidth="1"/>
    <col min="9467" max="9467" width="44.42578125" style="987" bestFit="1" customWidth="1"/>
    <col min="9468" max="9468" width="5.85546875" style="987" customWidth="1"/>
    <col min="9469" max="9469" width="7.28515625" style="987" customWidth="1"/>
    <col min="9470" max="9470" width="13.42578125" style="987" customWidth="1"/>
    <col min="9471" max="9471" width="18.140625" style="987" bestFit="1" customWidth="1"/>
    <col min="9472" max="9472" width="12" style="987" customWidth="1"/>
    <col min="9473" max="9473" width="13" style="987" customWidth="1"/>
    <col min="9474" max="9474" width="12.140625" style="987" customWidth="1"/>
    <col min="9475" max="9475" width="9" style="987" customWidth="1"/>
    <col min="9476" max="9476" width="8.85546875" style="987" customWidth="1"/>
    <col min="9477" max="9477" width="11.42578125" style="987" customWidth="1"/>
    <col min="9478" max="9478" width="7.7109375" style="987" customWidth="1"/>
    <col min="9479" max="9721" width="11.42578125" style="987"/>
    <col min="9722" max="9722" width="8.7109375" style="987" customWidth="1"/>
    <col min="9723" max="9723" width="44.42578125" style="987" bestFit="1" customWidth="1"/>
    <col min="9724" max="9724" width="5.85546875" style="987" customWidth="1"/>
    <col min="9725" max="9725" width="7.28515625" style="987" customWidth="1"/>
    <col min="9726" max="9726" width="13.42578125" style="987" customWidth="1"/>
    <col min="9727" max="9727" width="18.140625" style="987" bestFit="1" customWidth="1"/>
    <col min="9728" max="9728" width="12" style="987" customWidth="1"/>
    <col min="9729" max="9729" width="13" style="987" customWidth="1"/>
    <col min="9730" max="9730" width="12.140625" style="987" customWidth="1"/>
    <col min="9731" max="9731" width="9" style="987" customWidth="1"/>
    <col min="9732" max="9732" width="8.85546875" style="987" customWidth="1"/>
    <col min="9733" max="9733" width="11.42578125" style="987" customWidth="1"/>
    <col min="9734" max="9734" width="7.7109375" style="987" customWidth="1"/>
    <col min="9735" max="9977" width="11.42578125" style="987"/>
    <col min="9978" max="9978" width="8.7109375" style="987" customWidth="1"/>
    <col min="9979" max="9979" width="44.42578125" style="987" bestFit="1" customWidth="1"/>
    <col min="9980" max="9980" width="5.85546875" style="987" customWidth="1"/>
    <col min="9981" max="9981" width="7.28515625" style="987" customWidth="1"/>
    <col min="9982" max="9982" width="13.42578125" style="987" customWidth="1"/>
    <col min="9983" max="9983" width="18.140625" style="987" bestFit="1" customWidth="1"/>
    <col min="9984" max="9984" width="12" style="987" customWidth="1"/>
    <col min="9985" max="9985" width="13" style="987" customWidth="1"/>
    <col min="9986" max="9986" width="12.140625" style="987" customWidth="1"/>
    <col min="9987" max="9987" width="9" style="987" customWidth="1"/>
    <col min="9988" max="9988" width="8.85546875" style="987" customWidth="1"/>
    <col min="9989" max="9989" width="11.42578125" style="987" customWidth="1"/>
    <col min="9990" max="9990" width="7.7109375" style="987" customWidth="1"/>
    <col min="9991" max="10233" width="11.42578125" style="987"/>
    <col min="10234" max="10234" width="8.7109375" style="987" customWidth="1"/>
    <col min="10235" max="10235" width="44.42578125" style="987" bestFit="1" customWidth="1"/>
    <col min="10236" max="10236" width="5.85546875" style="987" customWidth="1"/>
    <col min="10237" max="10237" width="7.28515625" style="987" customWidth="1"/>
    <col min="10238" max="10238" width="13.42578125" style="987" customWidth="1"/>
    <col min="10239" max="10239" width="18.140625" style="987" bestFit="1" customWidth="1"/>
    <col min="10240" max="10240" width="12" style="987" customWidth="1"/>
    <col min="10241" max="10241" width="13" style="987" customWidth="1"/>
    <col min="10242" max="10242" width="12.140625" style="987" customWidth="1"/>
    <col min="10243" max="10243" width="9" style="987" customWidth="1"/>
    <col min="10244" max="10244" width="8.85546875" style="987" customWidth="1"/>
    <col min="10245" max="10245" width="11.42578125" style="987" customWidth="1"/>
    <col min="10246" max="10246" width="7.7109375" style="987" customWidth="1"/>
    <col min="10247" max="10489" width="11.42578125" style="987"/>
    <col min="10490" max="10490" width="8.7109375" style="987" customWidth="1"/>
    <col min="10491" max="10491" width="44.42578125" style="987" bestFit="1" customWidth="1"/>
    <col min="10492" max="10492" width="5.85546875" style="987" customWidth="1"/>
    <col min="10493" max="10493" width="7.28515625" style="987" customWidth="1"/>
    <col min="10494" max="10494" width="13.42578125" style="987" customWidth="1"/>
    <col min="10495" max="10495" width="18.140625" style="987" bestFit="1" customWidth="1"/>
    <col min="10496" max="10496" width="12" style="987" customWidth="1"/>
    <col min="10497" max="10497" width="13" style="987" customWidth="1"/>
    <col min="10498" max="10498" width="12.140625" style="987" customWidth="1"/>
    <col min="10499" max="10499" width="9" style="987" customWidth="1"/>
    <col min="10500" max="10500" width="8.85546875" style="987" customWidth="1"/>
    <col min="10501" max="10501" width="11.42578125" style="987" customWidth="1"/>
    <col min="10502" max="10502" width="7.7109375" style="987" customWidth="1"/>
    <col min="10503" max="10745" width="11.42578125" style="987"/>
    <col min="10746" max="10746" width="8.7109375" style="987" customWidth="1"/>
    <col min="10747" max="10747" width="44.42578125" style="987" bestFit="1" customWidth="1"/>
    <col min="10748" max="10748" width="5.85546875" style="987" customWidth="1"/>
    <col min="10749" max="10749" width="7.28515625" style="987" customWidth="1"/>
    <col min="10750" max="10750" width="13.42578125" style="987" customWidth="1"/>
    <col min="10751" max="10751" width="18.140625" style="987" bestFit="1" customWidth="1"/>
    <col min="10752" max="10752" width="12" style="987" customWidth="1"/>
    <col min="10753" max="10753" width="13" style="987" customWidth="1"/>
    <col min="10754" max="10754" width="12.140625" style="987" customWidth="1"/>
    <col min="10755" max="10755" width="9" style="987" customWidth="1"/>
    <col min="10756" max="10756" width="8.85546875" style="987" customWidth="1"/>
    <col min="10757" max="10757" width="11.42578125" style="987" customWidth="1"/>
    <col min="10758" max="10758" width="7.7109375" style="987" customWidth="1"/>
    <col min="10759" max="11001" width="11.42578125" style="987"/>
    <col min="11002" max="11002" width="8.7109375" style="987" customWidth="1"/>
    <col min="11003" max="11003" width="44.42578125" style="987" bestFit="1" customWidth="1"/>
    <col min="11004" max="11004" width="5.85546875" style="987" customWidth="1"/>
    <col min="11005" max="11005" width="7.28515625" style="987" customWidth="1"/>
    <col min="11006" max="11006" width="13.42578125" style="987" customWidth="1"/>
    <col min="11007" max="11007" width="18.140625" style="987" bestFit="1" customWidth="1"/>
    <col min="11008" max="11008" width="12" style="987" customWidth="1"/>
    <col min="11009" max="11009" width="13" style="987" customWidth="1"/>
    <col min="11010" max="11010" width="12.140625" style="987" customWidth="1"/>
    <col min="11011" max="11011" width="9" style="987" customWidth="1"/>
    <col min="11012" max="11012" width="8.85546875" style="987" customWidth="1"/>
    <col min="11013" max="11013" width="11.42578125" style="987" customWidth="1"/>
    <col min="11014" max="11014" width="7.7109375" style="987" customWidth="1"/>
    <col min="11015" max="11257" width="11.42578125" style="987"/>
    <col min="11258" max="11258" width="8.7109375" style="987" customWidth="1"/>
    <col min="11259" max="11259" width="44.42578125" style="987" bestFit="1" customWidth="1"/>
    <col min="11260" max="11260" width="5.85546875" style="987" customWidth="1"/>
    <col min="11261" max="11261" width="7.28515625" style="987" customWidth="1"/>
    <col min="11262" max="11262" width="13.42578125" style="987" customWidth="1"/>
    <col min="11263" max="11263" width="18.140625" style="987" bestFit="1" customWidth="1"/>
    <col min="11264" max="11264" width="12" style="987" customWidth="1"/>
    <col min="11265" max="11265" width="13" style="987" customWidth="1"/>
    <col min="11266" max="11266" width="12.140625" style="987" customWidth="1"/>
    <col min="11267" max="11267" width="9" style="987" customWidth="1"/>
    <col min="11268" max="11268" width="8.85546875" style="987" customWidth="1"/>
    <col min="11269" max="11269" width="11.42578125" style="987" customWidth="1"/>
    <col min="11270" max="11270" width="7.7109375" style="987" customWidth="1"/>
    <col min="11271" max="11513" width="11.42578125" style="987"/>
    <col min="11514" max="11514" width="8.7109375" style="987" customWidth="1"/>
    <col min="11515" max="11515" width="44.42578125" style="987" bestFit="1" customWidth="1"/>
    <col min="11516" max="11516" width="5.85546875" style="987" customWidth="1"/>
    <col min="11517" max="11517" width="7.28515625" style="987" customWidth="1"/>
    <col min="11518" max="11518" width="13.42578125" style="987" customWidth="1"/>
    <col min="11519" max="11519" width="18.140625" style="987" bestFit="1" customWidth="1"/>
    <col min="11520" max="11520" width="12" style="987" customWidth="1"/>
    <col min="11521" max="11521" width="13" style="987" customWidth="1"/>
    <col min="11522" max="11522" width="12.140625" style="987" customWidth="1"/>
    <col min="11523" max="11523" width="9" style="987" customWidth="1"/>
    <col min="11524" max="11524" width="8.85546875" style="987" customWidth="1"/>
    <col min="11525" max="11525" width="11.42578125" style="987" customWidth="1"/>
    <col min="11526" max="11526" width="7.7109375" style="987" customWidth="1"/>
    <col min="11527" max="11769" width="11.42578125" style="987"/>
    <col min="11770" max="11770" width="8.7109375" style="987" customWidth="1"/>
    <col min="11771" max="11771" width="44.42578125" style="987" bestFit="1" customWidth="1"/>
    <col min="11772" max="11772" width="5.85546875" style="987" customWidth="1"/>
    <col min="11773" max="11773" width="7.28515625" style="987" customWidth="1"/>
    <col min="11774" max="11774" width="13.42578125" style="987" customWidth="1"/>
    <col min="11775" max="11775" width="18.140625" style="987" bestFit="1" customWidth="1"/>
    <col min="11776" max="11776" width="12" style="987" customWidth="1"/>
    <col min="11777" max="11777" width="13" style="987" customWidth="1"/>
    <col min="11778" max="11778" width="12.140625" style="987" customWidth="1"/>
    <col min="11779" max="11779" width="9" style="987" customWidth="1"/>
    <col min="11780" max="11780" width="8.85546875" style="987" customWidth="1"/>
    <col min="11781" max="11781" width="11.42578125" style="987" customWidth="1"/>
    <col min="11782" max="11782" width="7.7109375" style="987" customWidth="1"/>
    <col min="11783" max="12025" width="11.42578125" style="987"/>
    <col min="12026" max="12026" width="8.7109375" style="987" customWidth="1"/>
    <col min="12027" max="12027" width="44.42578125" style="987" bestFit="1" customWidth="1"/>
    <col min="12028" max="12028" width="5.85546875" style="987" customWidth="1"/>
    <col min="12029" max="12029" width="7.28515625" style="987" customWidth="1"/>
    <col min="12030" max="12030" width="13.42578125" style="987" customWidth="1"/>
    <col min="12031" max="12031" width="18.140625" style="987" bestFit="1" customWidth="1"/>
    <col min="12032" max="12032" width="12" style="987" customWidth="1"/>
    <col min="12033" max="12033" width="13" style="987" customWidth="1"/>
    <col min="12034" max="12034" width="12.140625" style="987" customWidth="1"/>
    <col min="12035" max="12035" width="9" style="987" customWidth="1"/>
    <col min="12036" max="12036" width="8.85546875" style="987" customWidth="1"/>
    <col min="12037" max="12037" width="11.42578125" style="987" customWidth="1"/>
    <col min="12038" max="12038" width="7.7109375" style="987" customWidth="1"/>
    <col min="12039" max="12281" width="11.42578125" style="987"/>
    <col min="12282" max="12282" width="8.7109375" style="987" customWidth="1"/>
    <col min="12283" max="12283" width="44.42578125" style="987" bestFit="1" customWidth="1"/>
    <col min="12284" max="12284" width="5.85546875" style="987" customWidth="1"/>
    <col min="12285" max="12285" width="7.28515625" style="987" customWidth="1"/>
    <col min="12286" max="12286" width="13.42578125" style="987" customWidth="1"/>
    <col min="12287" max="12287" width="18.140625" style="987" bestFit="1" customWidth="1"/>
    <col min="12288" max="12288" width="12" style="987" customWidth="1"/>
    <col min="12289" max="12289" width="13" style="987" customWidth="1"/>
    <col min="12290" max="12290" width="12.140625" style="987" customWidth="1"/>
    <col min="12291" max="12291" width="9" style="987" customWidth="1"/>
    <col min="12292" max="12292" width="8.85546875" style="987" customWidth="1"/>
    <col min="12293" max="12293" width="11.42578125" style="987" customWidth="1"/>
    <col min="12294" max="12294" width="7.7109375" style="987" customWidth="1"/>
    <col min="12295" max="12537" width="11.42578125" style="987"/>
    <col min="12538" max="12538" width="8.7109375" style="987" customWidth="1"/>
    <col min="12539" max="12539" width="44.42578125" style="987" bestFit="1" customWidth="1"/>
    <col min="12540" max="12540" width="5.85546875" style="987" customWidth="1"/>
    <col min="12541" max="12541" width="7.28515625" style="987" customWidth="1"/>
    <col min="12542" max="12542" width="13.42578125" style="987" customWidth="1"/>
    <col min="12543" max="12543" width="18.140625" style="987" bestFit="1" customWidth="1"/>
    <col min="12544" max="12544" width="12" style="987" customWidth="1"/>
    <col min="12545" max="12545" width="13" style="987" customWidth="1"/>
    <col min="12546" max="12546" width="12.140625" style="987" customWidth="1"/>
    <col min="12547" max="12547" width="9" style="987" customWidth="1"/>
    <col min="12548" max="12548" width="8.85546875" style="987" customWidth="1"/>
    <col min="12549" max="12549" width="11.42578125" style="987" customWidth="1"/>
    <col min="12550" max="12550" width="7.7109375" style="987" customWidth="1"/>
    <col min="12551" max="12793" width="11.42578125" style="987"/>
    <col min="12794" max="12794" width="8.7109375" style="987" customWidth="1"/>
    <col min="12795" max="12795" width="44.42578125" style="987" bestFit="1" customWidth="1"/>
    <col min="12796" max="12796" width="5.85546875" style="987" customWidth="1"/>
    <col min="12797" max="12797" width="7.28515625" style="987" customWidth="1"/>
    <col min="12798" max="12798" width="13.42578125" style="987" customWidth="1"/>
    <col min="12799" max="12799" width="18.140625" style="987" bestFit="1" customWidth="1"/>
    <col min="12800" max="12800" width="12" style="987" customWidth="1"/>
    <col min="12801" max="12801" width="13" style="987" customWidth="1"/>
    <col min="12802" max="12802" width="12.140625" style="987" customWidth="1"/>
    <col min="12803" max="12803" width="9" style="987" customWidth="1"/>
    <col min="12804" max="12804" width="8.85546875" style="987" customWidth="1"/>
    <col min="12805" max="12805" width="11.42578125" style="987" customWidth="1"/>
    <col min="12806" max="12806" width="7.7109375" style="987" customWidth="1"/>
    <col min="12807" max="13049" width="11.42578125" style="987"/>
    <col min="13050" max="13050" width="8.7109375" style="987" customWidth="1"/>
    <col min="13051" max="13051" width="44.42578125" style="987" bestFit="1" customWidth="1"/>
    <col min="13052" max="13052" width="5.85546875" style="987" customWidth="1"/>
    <col min="13053" max="13053" width="7.28515625" style="987" customWidth="1"/>
    <col min="13054" max="13054" width="13.42578125" style="987" customWidth="1"/>
    <col min="13055" max="13055" width="18.140625" style="987" bestFit="1" customWidth="1"/>
    <col min="13056" max="13056" width="12" style="987" customWidth="1"/>
    <col min="13057" max="13057" width="13" style="987" customWidth="1"/>
    <col min="13058" max="13058" width="12.140625" style="987" customWidth="1"/>
    <col min="13059" max="13059" width="9" style="987" customWidth="1"/>
    <col min="13060" max="13060" width="8.85546875" style="987" customWidth="1"/>
    <col min="13061" max="13061" width="11.42578125" style="987" customWidth="1"/>
    <col min="13062" max="13062" width="7.7109375" style="987" customWidth="1"/>
    <col min="13063" max="13305" width="11.42578125" style="987"/>
    <col min="13306" max="13306" width="8.7109375" style="987" customWidth="1"/>
    <col min="13307" max="13307" width="44.42578125" style="987" bestFit="1" customWidth="1"/>
    <col min="13308" max="13308" width="5.85546875" style="987" customWidth="1"/>
    <col min="13309" max="13309" width="7.28515625" style="987" customWidth="1"/>
    <col min="13310" max="13310" width="13.42578125" style="987" customWidth="1"/>
    <col min="13311" max="13311" width="18.140625" style="987" bestFit="1" customWidth="1"/>
    <col min="13312" max="13312" width="12" style="987" customWidth="1"/>
    <col min="13313" max="13313" width="13" style="987" customWidth="1"/>
    <col min="13314" max="13314" width="12.140625" style="987" customWidth="1"/>
    <col min="13315" max="13315" width="9" style="987" customWidth="1"/>
    <col min="13316" max="13316" width="8.85546875" style="987" customWidth="1"/>
    <col min="13317" max="13317" width="11.42578125" style="987" customWidth="1"/>
    <col min="13318" max="13318" width="7.7109375" style="987" customWidth="1"/>
    <col min="13319" max="13561" width="11.42578125" style="987"/>
    <col min="13562" max="13562" width="8.7109375" style="987" customWidth="1"/>
    <col min="13563" max="13563" width="44.42578125" style="987" bestFit="1" customWidth="1"/>
    <col min="13564" max="13564" width="5.85546875" style="987" customWidth="1"/>
    <col min="13565" max="13565" width="7.28515625" style="987" customWidth="1"/>
    <col min="13566" max="13566" width="13.42578125" style="987" customWidth="1"/>
    <col min="13567" max="13567" width="18.140625" style="987" bestFit="1" customWidth="1"/>
    <col min="13568" max="13568" width="12" style="987" customWidth="1"/>
    <col min="13569" max="13569" width="13" style="987" customWidth="1"/>
    <col min="13570" max="13570" width="12.140625" style="987" customWidth="1"/>
    <col min="13571" max="13571" width="9" style="987" customWidth="1"/>
    <col min="13572" max="13572" width="8.85546875" style="987" customWidth="1"/>
    <col min="13573" max="13573" width="11.42578125" style="987" customWidth="1"/>
    <col min="13574" max="13574" width="7.7109375" style="987" customWidth="1"/>
    <col min="13575" max="13817" width="11.42578125" style="987"/>
    <col min="13818" max="13818" width="8.7109375" style="987" customWidth="1"/>
    <col min="13819" max="13819" width="44.42578125" style="987" bestFit="1" customWidth="1"/>
    <col min="13820" max="13820" width="5.85546875" style="987" customWidth="1"/>
    <col min="13821" max="13821" width="7.28515625" style="987" customWidth="1"/>
    <col min="13822" max="13822" width="13.42578125" style="987" customWidth="1"/>
    <col min="13823" max="13823" width="18.140625" style="987" bestFit="1" customWidth="1"/>
    <col min="13824" max="13824" width="12" style="987" customWidth="1"/>
    <col min="13825" max="13825" width="13" style="987" customWidth="1"/>
    <col min="13826" max="13826" width="12.140625" style="987" customWidth="1"/>
    <col min="13827" max="13827" width="9" style="987" customWidth="1"/>
    <col min="13828" max="13828" width="8.85546875" style="987" customWidth="1"/>
    <col min="13829" max="13829" width="11.42578125" style="987" customWidth="1"/>
    <col min="13830" max="13830" width="7.7109375" style="987" customWidth="1"/>
    <col min="13831" max="14073" width="11.42578125" style="987"/>
    <col min="14074" max="14074" width="8.7109375" style="987" customWidth="1"/>
    <col min="14075" max="14075" width="44.42578125" style="987" bestFit="1" customWidth="1"/>
    <col min="14076" max="14076" width="5.85546875" style="987" customWidth="1"/>
    <col min="14077" max="14077" width="7.28515625" style="987" customWidth="1"/>
    <col min="14078" max="14078" width="13.42578125" style="987" customWidth="1"/>
    <col min="14079" max="14079" width="18.140625" style="987" bestFit="1" customWidth="1"/>
    <col min="14080" max="14080" width="12" style="987" customWidth="1"/>
    <col min="14081" max="14081" width="13" style="987" customWidth="1"/>
    <col min="14082" max="14082" width="12.140625" style="987" customWidth="1"/>
    <col min="14083" max="14083" width="9" style="987" customWidth="1"/>
    <col min="14084" max="14084" width="8.85546875" style="987" customWidth="1"/>
    <col min="14085" max="14085" width="11.42578125" style="987" customWidth="1"/>
    <col min="14086" max="14086" width="7.7109375" style="987" customWidth="1"/>
    <col min="14087" max="14329" width="11.42578125" style="987"/>
    <col min="14330" max="14330" width="8.7109375" style="987" customWidth="1"/>
    <col min="14331" max="14331" width="44.42578125" style="987" bestFit="1" customWidth="1"/>
    <col min="14332" max="14332" width="5.85546875" style="987" customWidth="1"/>
    <col min="14333" max="14333" width="7.28515625" style="987" customWidth="1"/>
    <col min="14334" max="14334" width="13.42578125" style="987" customWidth="1"/>
    <col min="14335" max="14335" width="18.140625" style="987" bestFit="1" customWidth="1"/>
    <col min="14336" max="14336" width="12" style="987" customWidth="1"/>
    <col min="14337" max="14337" width="13" style="987" customWidth="1"/>
    <col min="14338" max="14338" width="12.140625" style="987" customWidth="1"/>
    <col min="14339" max="14339" width="9" style="987" customWidth="1"/>
    <col min="14340" max="14340" width="8.85546875" style="987" customWidth="1"/>
    <col min="14341" max="14341" width="11.42578125" style="987" customWidth="1"/>
    <col min="14342" max="14342" width="7.7109375" style="987" customWidth="1"/>
    <col min="14343" max="14585" width="11.42578125" style="987"/>
    <col min="14586" max="14586" width="8.7109375" style="987" customWidth="1"/>
    <col min="14587" max="14587" width="44.42578125" style="987" bestFit="1" customWidth="1"/>
    <col min="14588" max="14588" width="5.85546875" style="987" customWidth="1"/>
    <col min="14589" max="14589" width="7.28515625" style="987" customWidth="1"/>
    <col min="14590" max="14590" width="13.42578125" style="987" customWidth="1"/>
    <col min="14591" max="14591" width="18.140625" style="987" bestFit="1" customWidth="1"/>
    <col min="14592" max="14592" width="12" style="987" customWidth="1"/>
    <col min="14593" max="14593" width="13" style="987" customWidth="1"/>
    <col min="14594" max="14594" width="12.140625" style="987" customWidth="1"/>
    <col min="14595" max="14595" width="9" style="987" customWidth="1"/>
    <col min="14596" max="14596" width="8.85546875" style="987" customWidth="1"/>
    <col min="14597" max="14597" width="11.42578125" style="987" customWidth="1"/>
    <col min="14598" max="14598" width="7.7109375" style="987" customWidth="1"/>
    <col min="14599" max="14841" width="11.42578125" style="987"/>
    <col min="14842" max="14842" width="8.7109375" style="987" customWidth="1"/>
    <col min="14843" max="14843" width="44.42578125" style="987" bestFit="1" customWidth="1"/>
    <col min="14844" max="14844" width="5.85546875" style="987" customWidth="1"/>
    <col min="14845" max="14845" width="7.28515625" style="987" customWidth="1"/>
    <col min="14846" max="14846" width="13.42578125" style="987" customWidth="1"/>
    <col min="14847" max="14847" width="18.140625" style="987" bestFit="1" customWidth="1"/>
    <col min="14848" max="14848" width="12" style="987" customWidth="1"/>
    <col min="14849" max="14849" width="13" style="987" customWidth="1"/>
    <col min="14850" max="14850" width="12.140625" style="987" customWidth="1"/>
    <col min="14851" max="14851" width="9" style="987" customWidth="1"/>
    <col min="14852" max="14852" width="8.85546875" style="987" customWidth="1"/>
    <col min="14853" max="14853" width="11.42578125" style="987" customWidth="1"/>
    <col min="14854" max="14854" width="7.7109375" style="987" customWidth="1"/>
    <col min="14855" max="15097" width="11.42578125" style="987"/>
    <col min="15098" max="15098" width="8.7109375" style="987" customWidth="1"/>
    <col min="15099" max="15099" width="44.42578125" style="987" bestFit="1" customWidth="1"/>
    <col min="15100" max="15100" width="5.85546875" style="987" customWidth="1"/>
    <col min="15101" max="15101" width="7.28515625" style="987" customWidth="1"/>
    <col min="15102" max="15102" width="13.42578125" style="987" customWidth="1"/>
    <col min="15103" max="15103" width="18.140625" style="987" bestFit="1" customWidth="1"/>
    <col min="15104" max="15104" width="12" style="987" customWidth="1"/>
    <col min="15105" max="15105" width="13" style="987" customWidth="1"/>
    <col min="15106" max="15106" width="12.140625" style="987" customWidth="1"/>
    <col min="15107" max="15107" width="9" style="987" customWidth="1"/>
    <col min="15108" max="15108" width="8.85546875" style="987" customWidth="1"/>
    <col min="15109" max="15109" width="11.42578125" style="987" customWidth="1"/>
    <col min="15110" max="15110" width="7.7109375" style="987" customWidth="1"/>
    <col min="15111" max="15353" width="11.42578125" style="987"/>
    <col min="15354" max="15354" width="8.7109375" style="987" customWidth="1"/>
    <col min="15355" max="15355" width="44.42578125" style="987" bestFit="1" customWidth="1"/>
    <col min="15356" max="15356" width="5.85546875" style="987" customWidth="1"/>
    <col min="15357" max="15357" width="7.28515625" style="987" customWidth="1"/>
    <col min="15358" max="15358" width="13.42578125" style="987" customWidth="1"/>
    <col min="15359" max="15359" width="18.140625" style="987" bestFit="1" customWidth="1"/>
    <col min="15360" max="15360" width="12" style="987" customWidth="1"/>
    <col min="15361" max="15361" width="13" style="987" customWidth="1"/>
    <col min="15362" max="15362" width="12.140625" style="987" customWidth="1"/>
    <col min="15363" max="15363" width="9" style="987" customWidth="1"/>
    <col min="15364" max="15364" width="8.85546875" style="987" customWidth="1"/>
    <col min="15365" max="15365" width="11.42578125" style="987" customWidth="1"/>
    <col min="15366" max="15366" width="7.7109375" style="987" customWidth="1"/>
    <col min="15367" max="15609" width="11.42578125" style="987"/>
    <col min="15610" max="15610" width="8.7109375" style="987" customWidth="1"/>
    <col min="15611" max="15611" width="44.42578125" style="987" bestFit="1" customWidth="1"/>
    <col min="15612" max="15612" width="5.85546875" style="987" customWidth="1"/>
    <col min="15613" max="15613" width="7.28515625" style="987" customWidth="1"/>
    <col min="15614" max="15614" width="13.42578125" style="987" customWidth="1"/>
    <col min="15615" max="15615" width="18.140625" style="987" bestFit="1" customWidth="1"/>
    <col min="15616" max="15616" width="12" style="987" customWidth="1"/>
    <col min="15617" max="15617" width="13" style="987" customWidth="1"/>
    <col min="15618" max="15618" width="12.140625" style="987" customWidth="1"/>
    <col min="15619" max="15619" width="9" style="987" customWidth="1"/>
    <col min="15620" max="15620" width="8.85546875" style="987" customWidth="1"/>
    <col min="15621" max="15621" width="11.42578125" style="987" customWidth="1"/>
    <col min="15622" max="15622" width="7.7109375" style="987" customWidth="1"/>
    <col min="15623" max="15865" width="11.42578125" style="987"/>
    <col min="15866" max="15866" width="8.7109375" style="987" customWidth="1"/>
    <col min="15867" max="15867" width="44.42578125" style="987" bestFit="1" customWidth="1"/>
    <col min="15868" max="15868" width="5.85546875" style="987" customWidth="1"/>
    <col min="15869" max="15869" width="7.28515625" style="987" customWidth="1"/>
    <col min="15870" max="15870" width="13.42578125" style="987" customWidth="1"/>
    <col min="15871" max="15871" width="18.140625" style="987" bestFit="1" customWidth="1"/>
    <col min="15872" max="15872" width="12" style="987" customWidth="1"/>
    <col min="15873" max="15873" width="13" style="987" customWidth="1"/>
    <col min="15874" max="15874" width="12.140625" style="987" customWidth="1"/>
    <col min="15875" max="15875" width="9" style="987" customWidth="1"/>
    <col min="15876" max="15876" width="8.85546875" style="987" customWidth="1"/>
    <col min="15877" max="15877" width="11.42578125" style="987" customWidth="1"/>
    <col min="15878" max="15878" width="7.7109375" style="987" customWidth="1"/>
    <col min="15879" max="16121" width="11.42578125" style="987"/>
    <col min="16122" max="16122" width="8.7109375" style="987" customWidth="1"/>
    <col min="16123" max="16123" width="44.42578125" style="987" bestFit="1" customWidth="1"/>
    <col min="16124" max="16124" width="5.85546875" style="987" customWidth="1"/>
    <col min="16125" max="16125" width="7.28515625" style="987" customWidth="1"/>
    <col min="16126" max="16126" width="13.42578125" style="987" customWidth="1"/>
    <col min="16127" max="16127" width="18.140625" style="987" bestFit="1" customWidth="1"/>
    <col min="16128" max="16128" width="12" style="987" customWidth="1"/>
    <col min="16129" max="16129" width="13" style="987" customWidth="1"/>
    <col min="16130" max="16130" width="12.140625" style="987" customWidth="1"/>
    <col min="16131" max="16131" width="9" style="987" customWidth="1"/>
    <col min="16132" max="16132" width="8.85546875" style="987" customWidth="1"/>
    <col min="16133" max="16133" width="11.42578125" style="987" customWidth="1"/>
    <col min="16134" max="16134" width="7.7109375" style="987" customWidth="1"/>
    <col min="16135" max="16384" width="11.42578125" style="987"/>
  </cols>
  <sheetData>
    <row r="1" spans="1:6" ht="38.25" customHeight="1">
      <c r="A1" s="939" t="s">
        <v>232</v>
      </c>
      <c r="B1" s="939"/>
      <c r="C1" s="939"/>
      <c r="D1" s="939"/>
      <c r="E1" s="939"/>
      <c r="F1" s="939"/>
    </row>
    <row r="2" spans="1:6">
      <c r="A2" s="386"/>
      <c r="B2" s="385"/>
      <c r="C2" s="385"/>
      <c r="D2" s="384"/>
      <c r="E2" s="385"/>
      <c r="F2" s="385"/>
    </row>
    <row r="3" spans="1:6">
      <c r="A3" s="387" t="s">
        <v>109</v>
      </c>
      <c r="B3" s="388" t="s">
        <v>110</v>
      </c>
      <c r="C3" s="388" t="s">
        <v>80</v>
      </c>
      <c r="D3" s="388" t="s">
        <v>81</v>
      </c>
      <c r="E3" s="388" t="s">
        <v>82</v>
      </c>
      <c r="F3" s="388" t="s">
        <v>83</v>
      </c>
    </row>
    <row r="4" spans="1:6">
      <c r="A4" s="389">
        <v>1</v>
      </c>
      <c r="B4" s="390" t="s">
        <v>233</v>
      </c>
      <c r="C4" s="391" t="s">
        <v>85</v>
      </c>
      <c r="D4" s="391">
        <v>3</v>
      </c>
      <c r="E4" s="1056"/>
      <c r="F4" s="1056"/>
    </row>
    <row r="5" spans="1:6" ht="29.25" customHeight="1">
      <c r="A5" s="389">
        <v>2</v>
      </c>
      <c r="B5" s="390" t="s">
        <v>84</v>
      </c>
      <c r="C5" s="391" t="s">
        <v>85</v>
      </c>
      <c r="D5" s="391">
        <v>3</v>
      </c>
      <c r="E5" s="1056"/>
      <c r="F5" s="1056"/>
    </row>
    <row r="6" spans="1:6">
      <c r="A6" s="389">
        <v>3</v>
      </c>
      <c r="B6" s="390" t="s">
        <v>86</v>
      </c>
      <c r="C6" s="391" t="s">
        <v>85</v>
      </c>
      <c r="D6" s="391">
        <v>3</v>
      </c>
      <c r="E6" s="1056"/>
      <c r="F6" s="1056"/>
    </row>
    <row r="7" spans="1:6" ht="43.5" customHeight="1">
      <c r="A7" s="389">
        <v>4</v>
      </c>
      <c r="B7" s="390" t="s">
        <v>87</v>
      </c>
      <c r="C7" s="391" t="s">
        <v>85</v>
      </c>
      <c r="D7" s="391">
        <v>1</v>
      </c>
      <c r="E7" s="1056"/>
      <c r="F7" s="1056"/>
    </row>
    <row r="8" spans="1:6" ht="45" customHeight="1">
      <c r="A8" s="389">
        <v>5</v>
      </c>
      <c r="B8" s="392" t="s">
        <v>88</v>
      </c>
      <c r="C8" s="391" t="s">
        <v>85</v>
      </c>
      <c r="D8" s="391">
        <v>2</v>
      </c>
      <c r="E8" s="1056"/>
      <c r="F8" s="1056"/>
    </row>
    <row r="9" spans="1:6" ht="45" customHeight="1">
      <c r="A9" s="389">
        <v>6</v>
      </c>
      <c r="B9" s="392" t="s">
        <v>89</v>
      </c>
      <c r="C9" s="391" t="s">
        <v>85</v>
      </c>
      <c r="D9" s="391">
        <v>2</v>
      </c>
      <c r="E9" s="1056"/>
      <c r="F9" s="1056"/>
    </row>
    <row r="10" spans="1:6" ht="26.25">
      <c r="A10" s="389">
        <v>7</v>
      </c>
      <c r="B10" s="390" t="s">
        <v>234</v>
      </c>
      <c r="C10" s="391" t="s">
        <v>11</v>
      </c>
      <c r="D10" s="391">
        <v>70</v>
      </c>
      <c r="E10" s="1056"/>
      <c r="F10" s="1056"/>
    </row>
    <row r="11" spans="1:6" ht="33.75" customHeight="1">
      <c r="A11" s="389">
        <v>8</v>
      </c>
      <c r="B11" s="393" t="s">
        <v>235</v>
      </c>
      <c r="C11" s="391" t="s">
        <v>85</v>
      </c>
      <c r="D11" s="391">
        <v>3</v>
      </c>
      <c r="E11" s="1056"/>
      <c r="F11" s="1056"/>
    </row>
    <row r="12" spans="1:6" ht="29.25" customHeight="1">
      <c r="A12" s="389">
        <v>9</v>
      </c>
      <c r="B12" s="393" t="s">
        <v>91</v>
      </c>
      <c r="C12" s="391" t="s">
        <v>85</v>
      </c>
      <c r="D12" s="391">
        <v>3</v>
      </c>
      <c r="E12" s="1056"/>
      <c r="F12" s="1056"/>
    </row>
    <row r="13" spans="1:6" ht="26.25" customHeight="1">
      <c r="A13" s="389">
        <v>10</v>
      </c>
      <c r="B13" s="329" t="s">
        <v>92</v>
      </c>
      <c r="C13" s="391" t="s">
        <v>85</v>
      </c>
      <c r="D13" s="391">
        <v>3</v>
      </c>
      <c r="E13" s="1056"/>
      <c r="F13" s="1056"/>
    </row>
    <row r="14" spans="1:6" ht="25.5">
      <c r="A14" s="389">
        <v>11</v>
      </c>
      <c r="B14" s="329" t="s">
        <v>93</v>
      </c>
      <c r="C14" s="391" t="s">
        <v>85</v>
      </c>
      <c r="D14" s="391">
        <v>3</v>
      </c>
      <c r="E14" s="1056"/>
      <c r="F14" s="1056"/>
    </row>
    <row r="15" spans="1:6">
      <c r="A15" s="389">
        <v>12</v>
      </c>
      <c r="B15" s="329" t="s">
        <v>236</v>
      </c>
      <c r="C15" s="391" t="s">
        <v>85</v>
      </c>
      <c r="D15" s="391">
        <v>1</v>
      </c>
      <c r="E15" s="1056"/>
      <c r="F15" s="1056"/>
    </row>
    <row r="16" spans="1:6" ht="32.25" customHeight="1">
      <c r="A16" s="389">
        <v>13</v>
      </c>
      <c r="B16" s="329" t="s">
        <v>237</v>
      </c>
      <c r="C16" s="391" t="s">
        <v>85</v>
      </c>
      <c r="D16" s="391">
        <v>4</v>
      </c>
      <c r="E16" s="1056"/>
      <c r="F16" s="1056"/>
    </row>
    <row r="17" spans="1:6" ht="28.5" customHeight="1">
      <c r="A17" s="389">
        <v>14</v>
      </c>
      <c r="B17" s="329" t="s">
        <v>238</v>
      </c>
      <c r="C17" s="391" t="s">
        <v>85</v>
      </c>
      <c r="D17" s="391">
        <v>1</v>
      </c>
      <c r="E17" s="1056"/>
      <c r="F17" s="1056"/>
    </row>
    <row r="18" spans="1:6" ht="45.75" customHeight="1">
      <c r="A18" s="389">
        <v>15</v>
      </c>
      <c r="B18" s="392" t="s">
        <v>94</v>
      </c>
      <c r="C18" s="391" t="s">
        <v>85</v>
      </c>
      <c r="D18" s="391">
        <v>2</v>
      </c>
      <c r="E18" s="1056"/>
      <c r="F18" s="1056"/>
    </row>
    <row r="19" spans="1:6" ht="68.25" customHeight="1">
      <c r="A19" s="389">
        <v>16</v>
      </c>
      <c r="B19" s="329" t="s">
        <v>95</v>
      </c>
      <c r="C19" s="391" t="s">
        <v>85</v>
      </c>
      <c r="D19" s="391">
        <v>4</v>
      </c>
      <c r="E19" s="1056"/>
      <c r="F19" s="1056"/>
    </row>
    <row r="20" spans="1:6">
      <c r="A20" s="389">
        <v>17</v>
      </c>
      <c r="B20" s="329" t="s">
        <v>239</v>
      </c>
      <c r="C20" s="391" t="s">
        <v>85</v>
      </c>
      <c r="D20" s="391">
        <v>2</v>
      </c>
      <c r="E20" s="1056"/>
      <c r="F20" s="1056"/>
    </row>
    <row r="21" spans="1:6">
      <c r="A21" s="389">
        <v>18</v>
      </c>
      <c r="B21" s="329" t="s">
        <v>96</v>
      </c>
      <c r="C21" s="391" t="s">
        <v>11</v>
      </c>
      <c r="D21" s="391">
        <v>120</v>
      </c>
      <c r="E21" s="1056"/>
      <c r="F21" s="1056"/>
    </row>
    <row r="22" spans="1:6" ht="25.5">
      <c r="A22" s="389">
        <v>19</v>
      </c>
      <c r="B22" s="329" t="s">
        <v>240</v>
      </c>
      <c r="C22" s="391" t="s">
        <v>85</v>
      </c>
      <c r="D22" s="391">
        <v>1</v>
      </c>
      <c r="E22" s="1056"/>
      <c r="F22" s="1056"/>
    </row>
    <row r="23" spans="1:6" ht="30" customHeight="1">
      <c r="A23" s="389">
        <v>20</v>
      </c>
      <c r="B23" s="329" t="s">
        <v>430</v>
      </c>
      <c r="C23" s="391" t="s">
        <v>85</v>
      </c>
      <c r="D23" s="391">
        <v>3</v>
      </c>
      <c r="E23" s="1056"/>
      <c r="F23" s="1056"/>
    </row>
    <row r="24" spans="1:6" ht="54" customHeight="1">
      <c r="A24" s="389">
        <v>21</v>
      </c>
      <c r="B24" s="336" t="s">
        <v>431</v>
      </c>
      <c r="C24" s="391" t="s">
        <v>85</v>
      </c>
      <c r="D24" s="391">
        <v>1</v>
      </c>
      <c r="E24" s="1056"/>
      <c r="F24" s="1056"/>
    </row>
    <row r="25" spans="1:6" ht="43.5" customHeight="1">
      <c r="A25" s="389">
        <v>22</v>
      </c>
      <c r="B25" s="329" t="s">
        <v>432</v>
      </c>
      <c r="C25" s="391" t="s">
        <v>85</v>
      </c>
      <c r="D25" s="391">
        <v>1</v>
      </c>
      <c r="E25" s="1056"/>
      <c r="F25" s="1056"/>
    </row>
    <row r="26" spans="1:6" ht="30.75" customHeight="1">
      <c r="A26" s="389">
        <v>23</v>
      </c>
      <c r="B26" s="390" t="s">
        <v>433</v>
      </c>
      <c r="C26" s="391" t="s">
        <v>85</v>
      </c>
      <c r="D26" s="391">
        <v>1</v>
      </c>
      <c r="E26" s="1056"/>
      <c r="F26" s="1056"/>
    </row>
    <row r="27" spans="1:6" ht="34.5" customHeight="1">
      <c r="A27" s="389">
        <v>24</v>
      </c>
      <c r="B27" s="390" t="s">
        <v>241</v>
      </c>
      <c r="C27" s="391" t="s">
        <v>85</v>
      </c>
      <c r="D27" s="391">
        <v>1</v>
      </c>
      <c r="E27" s="1056"/>
      <c r="F27" s="1056"/>
    </row>
    <row r="28" spans="1:6" ht="31.5" customHeight="1">
      <c r="A28" s="389">
        <v>25</v>
      </c>
      <c r="B28" s="329" t="s">
        <v>242</v>
      </c>
      <c r="C28" s="391" t="s">
        <v>85</v>
      </c>
      <c r="D28" s="391">
        <v>1</v>
      </c>
      <c r="E28" s="1056"/>
      <c r="F28" s="1056"/>
    </row>
    <row r="29" spans="1:6" ht="28.5" customHeight="1">
      <c r="A29" s="389">
        <v>26</v>
      </c>
      <c r="B29" s="329" t="s">
        <v>434</v>
      </c>
      <c r="C29" s="391" t="s">
        <v>85</v>
      </c>
      <c r="D29" s="391">
        <v>1</v>
      </c>
      <c r="E29" s="1056"/>
      <c r="F29" s="1056"/>
    </row>
    <row r="30" spans="1:6" ht="26.25">
      <c r="A30" s="389">
        <v>27</v>
      </c>
      <c r="B30" s="390" t="s">
        <v>435</v>
      </c>
      <c r="C30" s="391" t="s">
        <v>11</v>
      </c>
      <c r="D30" s="391">
        <v>32</v>
      </c>
      <c r="E30" s="1056"/>
      <c r="F30" s="1056"/>
    </row>
    <row r="31" spans="1:6" ht="26.25">
      <c r="A31" s="389">
        <v>28</v>
      </c>
      <c r="B31" s="390" t="s">
        <v>243</v>
      </c>
      <c r="C31" s="391" t="s">
        <v>11</v>
      </c>
      <c r="D31" s="391">
        <v>287</v>
      </c>
      <c r="E31" s="1056"/>
      <c r="F31" s="1056"/>
    </row>
    <row r="32" spans="1:6" ht="26.25">
      <c r="A32" s="389">
        <v>29</v>
      </c>
      <c r="B32" s="390" t="s">
        <v>244</v>
      </c>
      <c r="C32" s="391" t="s">
        <v>11</v>
      </c>
      <c r="D32" s="391">
        <v>50</v>
      </c>
      <c r="E32" s="1056"/>
      <c r="F32" s="1056"/>
    </row>
    <row r="33" spans="1:6" ht="26.25">
      <c r="A33" s="389">
        <v>30</v>
      </c>
      <c r="B33" s="390" t="s">
        <v>436</v>
      </c>
      <c r="C33" s="391" t="s">
        <v>11</v>
      </c>
      <c r="D33" s="391">
        <v>40</v>
      </c>
      <c r="E33" s="1056"/>
      <c r="F33" s="1056"/>
    </row>
    <row r="34" spans="1:6" ht="26.25">
      <c r="A34" s="389">
        <v>31</v>
      </c>
      <c r="B34" s="390" t="s">
        <v>246</v>
      </c>
      <c r="C34" s="391" t="s">
        <v>11</v>
      </c>
      <c r="D34" s="391">
        <v>27</v>
      </c>
      <c r="E34" s="1056"/>
      <c r="F34" s="1056"/>
    </row>
    <row r="35" spans="1:6" ht="26.25">
      <c r="A35" s="389">
        <v>32</v>
      </c>
      <c r="B35" s="390" t="s">
        <v>247</v>
      </c>
      <c r="C35" s="391" t="s">
        <v>11</v>
      </c>
      <c r="D35" s="391">
        <v>10</v>
      </c>
      <c r="E35" s="1056"/>
      <c r="F35" s="1056"/>
    </row>
    <row r="36" spans="1:6" ht="26.25">
      <c r="A36" s="389">
        <v>33</v>
      </c>
      <c r="B36" s="390" t="s">
        <v>248</v>
      </c>
      <c r="C36" s="391" t="s">
        <v>11</v>
      </c>
      <c r="D36" s="391">
        <v>27</v>
      </c>
      <c r="E36" s="1056"/>
      <c r="F36" s="1056"/>
    </row>
    <row r="37" spans="1:6" ht="26.25">
      <c r="A37" s="389">
        <v>34</v>
      </c>
      <c r="B37" s="390" t="s">
        <v>249</v>
      </c>
      <c r="C37" s="391" t="s">
        <v>11</v>
      </c>
      <c r="D37" s="391">
        <v>37</v>
      </c>
      <c r="E37" s="1056"/>
      <c r="F37" s="1056"/>
    </row>
    <row r="38" spans="1:6" ht="26.25">
      <c r="A38" s="389">
        <v>35</v>
      </c>
      <c r="B38" s="390" t="s">
        <v>250</v>
      </c>
      <c r="C38" s="391" t="s">
        <v>11</v>
      </c>
      <c r="D38" s="391">
        <v>77</v>
      </c>
      <c r="E38" s="1056"/>
      <c r="F38" s="1056"/>
    </row>
    <row r="39" spans="1:6" ht="26.25">
      <c r="A39" s="389">
        <v>36</v>
      </c>
      <c r="B39" s="390" t="s">
        <v>251</v>
      </c>
      <c r="C39" s="391" t="s">
        <v>11</v>
      </c>
      <c r="D39" s="391">
        <v>107</v>
      </c>
      <c r="E39" s="1056"/>
      <c r="F39" s="1056"/>
    </row>
    <row r="40" spans="1:6" ht="26.25">
      <c r="A40" s="389">
        <v>37</v>
      </c>
      <c r="B40" s="390" t="s">
        <v>252</v>
      </c>
      <c r="C40" s="391" t="s">
        <v>11</v>
      </c>
      <c r="D40" s="391">
        <v>135</v>
      </c>
      <c r="E40" s="1056"/>
      <c r="F40" s="1056"/>
    </row>
    <row r="41" spans="1:6" ht="26.25">
      <c r="A41" s="389">
        <v>38</v>
      </c>
      <c r="B41" s="390" t="s">
        <v>97</v>
      </c>
      <c r="C41" s="391" t="s">
        <v>11</v>
      </c>
      <c r="D41" s="391">
        <v>15</v>
      </c>
      <c r="E41" s="1056"/>
      <c r="F41" s="1056"/>
    </row>
    <row r="42" spans="1:6" ht="26.25">
      <c r="A42" s="389">
        <v>39</v>
      </c>
      <c r="B42" s="390" t="s">
        <v>98</v>
      </c>
      <c r="C42" s="391" t="s">
        <v>11</v>
      </c>
      <c r="D42" s="391">
        <v>141</v>
      </c>
      <c r="E42" s="1056"/>
      <c r="F42" s="1056"/>
    </row>
    <row r="43" spans="1:6" ht="26.25">
      <c r="A43" s="389">
        <v>40</v>
      </c>
      <c r="B43" s="390" t="s">
        <v>99</v>
      </c>
      <c r="C43" s="391" t="s">
        <v>11</v>
      </c>
      <c r="D43" s="391">
        <v>70</v>
      </c>
      <c r="E43" s="1056"/>
      <c r="F43" s="1056"/>
    </row>
    <row r="44" spans="1:6" ht="95.25" customHeight="1">
      <c r="A44" s="389">
        <v>41</v>
      </c>
      <c r="B44" s="336" t="s">
        <v>525</v>
      </c>
      <c r="C44" s="391" t="s">
        <v>85</v>
      </c>
      <c r="D44" s="391">
        <v>1</v>
      </c>
      <c r="E44" s="1056"/>
      <c r="F44" s="1056"/>
    </row>
    <row r="45" spans="1:6" ht="96.75" customHeight="1">
      <c r="A45" s="389">
        <v>42</v>
      </c>
      <c r="B45" s="336" t="s">
        <v>526</v>
      </c>
      <c r="C45" s="391" t="s">
        <v>85</v>
      </c>
      <c r="D45" s="391">
        <v>1</v>
      </c>
      <c r="E45" s="1056"/>
      <c r="F45" s="1056"/>
    </row>
    <row r="46" spans="1:6" ht="96.75" customHeight="1">
      <c r="A46" s="389">
        <v>43</v>
      </c>
      <c r="B46" s="336" t="s">
        <v>527</v>
      </c>
      <c r="C46" s="391" t="s">
        <v>85</v>
      </c>
      <c r="D46" s="391">
        <v>2</v>
      </c>
      <c r="E46" s="1056"/>
      <c r="F46" s="1056"/>
    </row>
    <row r="47" spans="1:6">
      <c r="A47" s="389">
        <v>44</v>
      </c>
      <c r="B47" s="390" t="s">
        <v>100</v>
      </c>
      <c r="C47" s="391" t="s">
        <v>85</v>
      </c>
      <c r="D47" s="391">
        <v>1</v>
      </c>
      <c r="E47" s="1056"/>
      <c r="F47" s="1056"/>
    </row>
    <row r="48" spans="1:6" ht="27" customHeight="1">
      <c r="A48" s="389">
        <v>45</v>
      </c>
      <c r="B48" s="390" t="s">
        <v>256</v>
      </c>
      <c r="C48" s="391" t="s">
        <v>85</v>
      </c>
      <c r="D48" s="391">
        <v>20</v>
      </c>
      <c r="E48" s="1056"/>
      <c r="F48" s="1056"/>
    </row>
    <row r="49" spans="1:7">
      <c r="A49" s="389">
        <v>46</v>
      </c>
      <c r="B49" s="390" t="s">
        <v>101</v>
      </c>
      <c r="C49" s="391" t="s">
        <v>102</v>
      </c>
      <c r="D49" s="391">
        <v>1</v>
      </c>
      <c r="E49" s="1056"/>
      <c r="F49" s="1056"/>
    </row>
    <row r="50" spans="1:7" ht="26.25">
      <c r="A50" s="389">
        <v>47</v>
      </c>
      <c r="B50" s="390" t="s">
        <v>103</v>
      </c>
      <c r="C50" s="391" t="s">
        <v>102</v>
      </c>
      <c r="D50" s="391">
        <v>1</v>
      </c>
      <c r="E50" s="1056"/>
      <c r="F50" s="1056"/>
    </row>
    <row r="51" spans="1:7" ht="25.5">
      <c r="A51" s="389">
        <v>48</v>
      </c>
      <c r="B51" s="329" t="s">
        <v>105</v>
      </c>
      <c r="C51" s="391" t="s">
        <v>85</v>
      </c>
      <c r="D51" s="391">
        <v>14</v>
      </c>
      <c r="E51" s="1056"/>
      <c r="F51" s="1056"/>
    </row>
    <row r="52" spans="1:7" ht="44.25" customHeight="1">
      <c r="A52" s="389">
        <v>49</v>
      </c>
      <c r="B52" s="329" t="s">
        <v>106</v>
      </c>
      <c r="C52" s="391" t="s">
        <v>85</v>
      </c>
      <c r="D52" s="391">
        <v>3</v>
      </c>
      <c r="E52" s="1056"/>
      <c r="F52" s="1056"/>
    </row>
    <row r="53" spans="1:7" ht="14.1" customHeight="1">
      <c r="A53" s="389">
        <v>50</v>
      </c>
      <c r="B53" s="329" t="s">
        <v>257</v>
      </c>
      <c r="C53" s="391" t="s">
        <v>85</v>
      </c>
      <c r="D53" s="391">
        <v>43</v>
      </c>
      <c r="E53" s="1056"/>
      <c r="F53" s="1056"/>
    </row>
    <row r="54" spans="1:7" ht="60" customHeight="1">
      <c r="A54" s="389">
        <v>51</v>
      </c>
      <c r="B54" s="392" t="s">
        <v>258</v>
      </c>
      <c r="C54" s="391" t="s">
        <v>85</v>
      </c>
      <c r="D54" s="391">
        <v>9</v>
      </c>
      <c r="E54" s="1056"/>
      <c r="F54" s="1056"/>
      <c r="G54" s="990"/>
    </row>
    <row r="55" spans="1:7" ht="54.75" customHeight="1">
      <c r="A55" s="389">
        <v>52</v>
      </c>
      <c r="B55" s="392" t="s">
        <v>107</v>
      </c>
      <c r="C55" s="391" t="s">
        <v>85</v>
      </c>
      <c r="D55" s="391">
        <v>5</v>
      </c>
      <c r="E55" s="1056"/>
      <c r="F55" s="1056"/>
      <c r="G55" s="990"/>
    </row>
    <row r="56" spans="1:7" ht="44.25" customHeight="1">
      <c r="A56" s="389">
        <v>53</v>
      </c>
      <c r="B56" s="329" t="s">
        <v>108</v>
      </c>
      <c r="C56" s="339" t="s">
        <v>85</v>
      </c>
      <c r="D56" s="391">
        <v>2</v>
      </c>
      <c r="E56" s="1056"/>
      <c r="F56" s="1056"/>
    </row>
    <row r="57" spans="1:7" ht="31.5" customHeight="1">
      <c r="A57" s="389">
        <v>54</v>
      </c>
      <c r="B57" s="329" t="s">
        <v>259</v>
      </c>
      <c r="C57" s="391" t="s">
        <v>85</v>
      </c>
      <c r="D57" s="391">
        <v>13</v>
      </c>
      <c r="E57" s="1056"/>
      <c r="F57" s="1056"/>
    </row>
    <row r="58" spans="1:7" ht="25.5">
      <c r="A58" s="389">
        <v>55</v>
      </c>
      <c r="B58" s="329" t="s">
        <v>437</v>
      </c>
      <c r="C58" s="391" t="s">
        <v>85</v>
      </c>
      <c r="D58" s="391">
        <v>25</v>
      </c>
      <c r="E58" s="1056"/>
      <c r="F58" s="1056"/>
    </row>
    <row r="59" spans="1:7" ht="63.75">
      <c r="A59" s="389">
        <v>56</v>
      </c>
      <c r="B59" s="329" t="s">
        <v>438</v>
      </c>
      <c r="C59" s="391" t="s">
        <v>85</v>
      </c>
      <c r="D59" s="391">
        <v>1</v>
      </c>
      <c r="E59" s="1056"/>
      <c r="F59" s="1056"/>
    </row>
    <row r="60" spans="1:7" ht="25.5">
      <c r="A60" s="394">
        <v>57</v>
      </c>
      <c r="B60" s="329" t="s">
        <v>524</v>
      </c>
      <c r="C60" s="395" t="s">
        <v>85</v>
      </c>
      <c r="D60" s="395">
        <v>10</v>
      </c>
      <c r="E60" s="1056"/>
      <c r="F60" s="1056"/>
    </row>
    <row r="61" spans="1:7" ht="15.75" thickBot="1">
      <c r="A61" s="940" t="s">
        <v>17</v>
      </c>
      <c r="B61" s="941"/>
      <c r="C61" s="941"/>
      <c r="D61" s="941"/>
      <c r="E61" s="942"/>
      <c r="F61" s="1057"/>
    </row>
    <row r="62" spans="1:7" s="988" customFormat="1" ht="15" customHeight="1" thickTop="1" thickBot="1">
      <c r="A62" s="680" t="s">
        <v>16</v>
      </c>
      <c r="B62" s="681"/>
      <c r="C62" s="681"/>
      <c r="D62" s="681"/>
      <c r="E62" s="681"/>
      <c r="F62" s="682"/>
    </row>
    <row r="63" spans="1:7" s="988" customFormat="1" ht="13.5" thickTop="1">
      <c r="A63" s="532" t="s">
        <v>17</v>
      </c>
      <c r="B63" s="533"/>
      <c r="C63" s="533"/>
      <c r="D63" s="533"/>
      <c r="E63" s="1008"/>
      <c r="F63" s="1009"/>
    </row>
    <row r="64" spans="1:7" s="988" customFormat="1" ht="12.75">
      <c r="A64" s="534" t="s">
        <v>18</v>
      </c>
      <c r="B64" s="535"/>
      <c r="C64" s="535"/>
      <c r="D64" s="535"/>
      <c r="E64" s="1010"/>
      <c r="F64" s="1011"/>
    </row>
    <row r="65" spans="1:6" s="988" customFormat="1" ht="12.75">
      <c r="A65" s="534" t="s">
        <v>19</v>
      </c>
      <c r="B65" s="535"/>
      <c r="C65" s="535"/>
      <c r="D65" s="535"/>
      <c r="E65" s="1010"/>
      <c r="F65" s="1011"/>
    </row>
    <row r="66" spans="1:6" s="988" customFormat="1" ht="12.75">
      <c r="A66" s="534" t="s">
        <v>20</v>
      </c>
      <c r="B66" s="535"/>
      <c r="C66" s="535"/>
      <c r="D66" s="535"/>
      <c r="E66" s="1010"/>
      <c r="F66" s="1011"/>
    </row>
    <row r="67" spans="1:6" s="988" customFormat="1" ht="14.25" customHeight="1" thickBot="1">
      <c r="A67" s="536" t="s">
        <v>78</v>
      </c>
      <c r="B67" s="537"/>
      <c r="C67" s="537"/>
      <c r="D67" s="537"/>
      <c r="E67" s="1012"/>
      <c r="F67" s="1013"/>
    </row>
    <row r="68" spans="1:6" s="988" customFormat="1" ht="17.25" customHeight="1" thickTop="1" thickBot="1">
      <c r="A68" s="538" t="s">
        <v>672</v>
      </c>
      <c r="B68" s="539"/>
      <c r="C68" s="539"/>
      <c r="D68" s="539"/>
      <c r="E68" s="540"/>
      <c r="F68" s="1031"/>
    </row>
    <row r="69" spans="1:6" ht="15.75" thickTop="1">
      <c r="A69" s="383"/>
      <c r="B69" s="396"/>
      <c r="C69" s="385"/>
      <c r="D69" s="384"/>
      <c r="E69" s="397"/>
      <c r="F69" s="398"/>
    </row>
    <row r="70" spans="1:6" s="382" customFormat="1" ht="15.75">
      <c r="A70" s="377"/>
      <c r="B70" s="378"/>
      <c r="C70" s="379"/>
      <c r="D70" s="380"/>
      <c r="E70" s="379"/>
      <c r="F70" s="381"/>
    </row>
    <row r="73" spans="1:6" s="992" customFormat="1" ht="13.5">
      <c r="A73" s="991"/>
    </row>
    <row r="74" spans="1:6">
      <c r="A74" s="993"/>
      <c r="D74" s="989"/>
    </row>
  </sheetData>
  <sheetProtection password="E8FB" sheet="1" objects="1" scenarios="1"/>
  <mergeCells count="4">
    <mergeCell ref="A68:E68"/>
    <mergeCell ref="A62:F62"/>
    <mergeCell ref="A1:F1"/>
    <mergeCell ref="A61:E61"/>
  </mergeCells>
  <pageMargins left="0.74803149606299213" right="0.74803149606299213" top="1.5354330708661419" bottom="0.98425196850393704" header="0.51181102362204722" footer="0.51181102362204722"/>
  <pageSetup scale="62" orientation="portrait" r:id="rId1"/>
  <rowBreaks count="2" manualBreakCount="2">
    <brk id="17" max="16383" man="1"/>
    <brk id="5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F51"/>
  <sheetViews>
    <sheetView view="pageBreakPreview" zoomScale="85" zoomScaleSheetLayoutView="85" workbookViewId="0">
      <selection activeCell="H10" sqref="H10"/>
    </sheetView>
  </sheetViews>
  <sheetFormatPr baseColWidth="10" defaultRowHeight="15"/>
  <cols>
    <col min="1" max="1" width="9.42578125" style="989" customWidth="1"/>
    <col min="2" max="2" width="44.42578125" style="987" bestFit="1" customWidth="1"/>
    <col min="3" max="3" width="5.85546875" style="987" customWidth="1"/>
    <col min="4" max="4" width="7.28515625" style="987" customWidth="1"/>
    <col min="5" max="5" width="13.42578125" style="987" customWidth="1"/>
    <col min="6" max="6" width="18.42578125" style="987" bestFit="1" customWidth="1"/>
    <col min="7" max="247" width="11.42578125" style="987"/>
    <col min="248" max="248" width="9.42578125" style="987" customWidth="1"/>
    <col min="249" max="249" width="44.42578125" style="987" bestFit="1" customWidth="1"/>
    <col min="250" max="250" width="5.85546875" style="987" customWidth="1"/>
    <col min="251" max="251" width="7.28515625" style="987" customWidth="1"/>
    <col min="252" max="252" width="13.42578125" style="987" customWidth="1"/>
    <col min="253" max="253" width="18.42578125" style="987" bestFit="1" customWidth="1"/>
    <col min="254" max="254" width="12" style="987" customWidth="1"/>
    <col min="255" max="255" width="13" style="987" customWidth="1"/>
    <col min="256" max="256" width="12.140625" style="987" customWidth="1"/>
    <col min="257" max="257" width="9" style="987" customWidth="1"/>
    <col min="258" max="258" width="8.85546875" style="987" customWidth="1"/>
    <col min="259" max="259" width="11.42578125" style="987" customWidth="1"/>
    <col min="260" max="260" width="7.7109375" style="987" customWidth="1"/>
    <col min="261" max="503" width="11.42578125" style="987"/>
    <col min="504" max="504" width="9.42578125" style="987" customWidth="1"/>
    <col min="505" max="505" width="44.42578125" style="987" bestFit="1" customWidth="1"/>
    <col min="506" max="506" width="5.85546875" style="987" customWidth="1"/>
    <col min="507" max="507" width="7.28515625" style="987" customWidth="1"/>
    <col min="508" max="508" width="13.42578125" style="987" customWidth="1"/>
    <col min="509" max="509" width="18.42578125" style="987" bestFit="1" customWidth="1"/>
    <col min="510" max="510" width="12" style="987" customWidth="1"/>
    <col min="511" max="511" width="13" style="987" customWidth="1"/>
    <col min="512" max="512" width="12.140625" style="987" customWidth="1"/>
    <col min="513" max="513" width="9" style="987" customWidth="1"/>
    <col min="514" max="514" width="8.85546875" style="987" customWidth="1"/>
    <col min="515" max="515" width="11.42578125" style="987" customWidth="1"/>
    <col min="516" max="516" width="7.7109375" style="987" customWidth="1"/>
    <col min="517" max="759" width="11.42578125" style="987"/>
    <col min="760" max="760" width="9.42578125" style="987" customWidth="1"/>
    <col min="761" max="761" width="44.42578125" style="987" bestFit="1" customWidth="1"/>
    <col min="762" max="762" width="5.85546875" style="987" customWidth="1"/>
    <col min="763" max="763" width="7.28515625" style="987" customWidth="1"/>
    <col min="764" max="764" width="13.42578125" style="987" customWidth="1"/>
    <col min="765" max="765" width="18.42578125" style="987" bestFit="1" customWidth="1"/>
    <col min="766" max="766" width="12" style="987" customWidth="1"/>
    <col min="767" max="767" width="13" style="987" customWidth="1"/>
    <col min="768" max="768" width="12.140625" style="987" customWidth="1"/>
    <col min="769" max="769" width="9" style="987" customWidth="1"/>
    <col min="770" max="770" width="8.85546875" style="987" customWidth="1"/>
    <col min="771" max="771" width="11.42578125" style="987" customWidth="1"/>
    <col min="772" max="772" width="7.7109375" style="987" customWidth="1"/>
    <col min="773" max="1015" width="11.42578125" style="987"/>
    <col min="1016" max="1016" width="9.42578125" style="987" customWidth="1"/>
    <col min="1017" max="1017" width="44.42578125" style="987" bestFit="1" customWidth="1"/>
    <col min="1018" max="1018" width="5.85546875" style="987" customWidth="1"/>
    <col min="1019" max="1019" width="7.28515625" style="987" customWidth="1"/>
    <col min="1020" max="1020" width="13.42578125" style="987" customWidth="1"/>
    <col min="1021" max="1021" width="18.42578125" style="987" bestFit="1" customWidth="1"/>
    <col min="1022" max="1022" width="12" style="987" customWidth="1"/>
    <col min="1023" max="1023" width="13" style="987" customWidth="1"/>
    <col min="1024" max="1024" width="12.140625" style="987" customWidth="1"/>
    <col min="1025" max="1025" width="9" style="987" customWidth="1"/>
    <col min="1026" max="1026" width="8.85546875" style="987" customWidth="1"/>
    <col min="1027" max="1027" width="11.42578125" style="987" customWidth="1"/>
    <col min="1028" max="1028" width="7.7109375" style="987" customWidth="1"/>
    <col min="1029" max="1271" width="11.42578125" style="987"/>
    <col min="1272" max="1272" width="9.42578125" style="987" customWidth="1"/>
    <col min="1273" max="1273" width="44.42578125" style="987" bestFit="1" customWidth="1"/>
    <col min="1274" max="1274" width="5.85546875" style="987" customWidth="1"/>
    <col min="1275" max="1275" width="7.28515625" style="987" customWidth="1"/>
    <col min="1276" max="1276" width="13.42578125" style="987" customWidth="1"/>
    <col min="1277" max="1277" width="18.42578125" style="987" bestFit="1" customWidth="1"/>
    <col min="1278" max="1278" width="12" style="987" customWidth="1"/>
    <col min="1279" max="1279" width="13" style="987" customWidth="1"/>
    <col min="1280" max="1280" width="12.140625" style="987" customWidth="1"/>
    <col min="1281" max="1281" width="9" style="987" customWidth="1"/>
    <col min="1282" max="1282" width="8.85546875" style="987" customWidth="1"/>
    <col min="1283" max="1283" width="11.42578125" style="987" customWidth="1"/>
    <col min="1284" max="1284" width="7.7109375" style="987" customWidth="1"/>
    <col min="1285" max="1527" width="11.42578125" style="987"/>
    <col min="1528" max="1528" width="9.42578125" style="987" customWidth="1"/>
    <col min="1529" max="1529" width="44.42578125" style="987" bestFit="1" customWidth="1"/>
    <col min="1530" max="1530" width="5.85546875" style="987" customWidth="1"/>
    <col min="1531" max="1531" width="7.28515625" style="987" customWidth="1"/>
    <col min="1532" max="1532" width="13.42578125" style="987" customWidth="1"/>
    <col min="1533" max="1533" width="18.42578125" style="987" bestFit="1" customWidth="1"/>
    <col min="1534" max="1534" width="12" style="987" customWidth="1"/>
    <col min="1535" max="1535" width="13" style="987" customWidth="1"/>
    <col min="1536" max="1536" width="12.140625" style="987" customWidth="1"/>
    <col min="1537" max="1537" width="9" style="987" customWidth="1"/>
    <col min="1538" max="1538" width="8.85546875" style="987" customWidth="1"/>
    <col min="1539" max="1539" width="11.42578125" style="987" customWidth="1"/>
    <col min="1540" max="1540" width="7.7109375" style="987" customWidth="1"/>
    <col min="1541" max="1783" width="11.42578125" style="987"/>
    <col min="1784" max="1784" width="9.42578125" style="987" customWidth="1"/>
    <col min="1785" max="1785" width="44.42578125" style="987" bestFit="1" customWidth="1"/>
    <col min="1786" max="1786" width="5.85546875" style="987" customWidth="1"/>
    <col min="1787" max="1787" width="7.28515625" style="987" customWidth="1"/>
    <col min="1788" max="1788" width="13.42578125" style="987" customWidth="1"/>
    <col min="1789" max="1789" width="18.42578125" style="987" bestFit="1" customWidth="1"/>
    <col min="1790" max="1790" width="12" style="987" customWidth="1"/>
    <col min="1791" max="1791" width="13" style="987" customWidth="1"/>
    <col min="1792" max="1792" width="12.140625" style="987" customWidth="1"/>
    <col min="1793" max="1793" width="9" style="987" customWidth="1"/>
    <col min="1794" max="1794" width="8.85546875" style="987" customWidth="1"/>
    <col min="1795" max="1795" width="11.42578125" style="987" customWidth="1"/>
    <col min="1796" max="1796" width="7.7109375" style="987" customWidth="1"/>
    <col min="1797" max="2039" width="11.42578125" style="987"/>
    <col min="2040" max="2040" width="9.42578125" style="987" customWidth="1"/>
    <col min="2041" max="2041" width="44.42578125" style="987" bestFit="1" customWidth="1"/>
    <col min="2042" max="2042" width="5.85546875" style="987" customWidth="1"/>
    <col min="2043" max="2043" width="7.28515625" style="987" customWidth="1"/>
    <col min="2044" max="2044" width="13.42578125" style="987" customWidth="1"/>
    <col min="2045" max="2045" width="18.42578125" style="987" bestFit="1" customWidth="1"/>
    <col min="2046" max="2046" width="12" style="987" customWidth="1"/>
    <col min="2047" max="2047" width="13" style="987" customWidth="1"/>
    <col min="2048" max="2048" width="12.140625" style="987" customWidth="1"/>
    <col min="2049" max="2049" width="9" style="987" customWidth="1"/>
    <col min="2050" max="2050" width="8.85546875" style="987" customWidth="1"/>
    <col min="2051" max="2051" width="11.42578125" style="987" customWidth="1"/>
    <col min="2052" max="2052" width="7.7109375" style="987" customWidth="1"/>
    <col min="2053" max="2295" width="11.42578125" style="987"/>
    <col min="2296" max="2296" width="9.42578125" style="987" customWidth="1"/>
    <col min="2297" max="2297" width="44.42578125" style="987" bestFit="1" customWidth="1"/>
    <col min="2298" max="2298" width="5.85546875" style="987" customWidth="1"/>
    <col min="2299" max="2299" width="7.28515625" style="987" customWidth="1"/>
    <col min="2300" max="2300" width="13.42578125" style="987" customWidth="1"/>
    <col min="2301" max="2301" width="18.42578125" style="987" bestFit="1" customWidth="1"/>
    <col min="2302" max="2302" width="12" style="987" customWidth="1"/>
    <col min="2303" max="2303" width="13" style="987" customWidth="1"/>
    <col min="2304" max="2304" width="12.140625" style="987" customWidth="1"/>
    <col min="2305" max="2305" width="9" style="987" customWidth="1"/>
    <col min="2306" max="2306" width="8.85546875" style="987" customWidth="1"/>
    <col min="2307" max="2307" width="11.42578125" style="987" customWidth="1"/>
    <col min="2308" max="2308" width="7.7109375" style="987" customWidth="1"/>
    <col min="2309" max="2551" width="11.42578125" style="987"/>
    <col min="2552" max="2552" width="9.42578125" style="987" customWidth="1"/>
    <col min="2553" max="2553" width="44.42578125" style="987" bestFit="1" customWidth="1"/>
    <col min="2554" max="2554" width="5.85546875" style="987" customWidth="1"/>
    <col min="2555" max="2555" width="7.28515625" style="987" customWidth="1"/>
    <col min="2556" max="2556" width="13.42578125" style="987" customWidth="1"/>
    <col min="2557" max="2557" width="18.42578125" style="987" bestFit="1" customWidth="1"/>
    <col min="2558" max="2558" width="12" style="987" customWidth="1"/>
    <col min="2559" max="2559" width="13" style="987" customWidth="1"/>
    <col min="2560" max="2560" width="12.140625" style="987" customWidth="1"/>
    <col min="2561" max="2561" width="9" style="987" customWidth="1"/>
    <col min="2562" max="2562" width="8.85546875" style="987" customWidth="1"/>
    <col min="2563" max="2563" width="11.42578125" style="987" customWidth="1"/>
    <col min="2564" max="2564" width="7.7109375" style="987" customWidth="1"/>
    <col min="2565" max="2807" width="11.42578125" style="987"/>
    <col min="2808" max="2808" width="9.42578125" style="987" customWidth="1"/>
    <col min="2809" max="2809" width="44.42578125" style="987" bestFit="1" customWidth="1"/>
    <col min="2810" max="2810" width="5.85546875" style="987" customWidth="1"/>
    <col min="2811" max="2811" width="7.28515625" style="987" customWidth="1"/>
    <col min="2812" max="2812" width="13.42578125" style="987" customWidth="1"/>
    <col min="2813" max="2813" width="18.42578125" style="987" bestFit="1" customWidth="1"/>
    <col min="2814" max="2814" width="12" style="987" customWidth="1"/>
    <col min="2815" max="2815" width="13" style="987" customWidth="1"/>
    <col min="2816" max="2816" width="12.140625" style="987" customWidth="1"/>
    <col min="2817" max="2817" width="9" style="987" customWidth="1"/>
    <col min="2818" max="2818" width="8.85546875" style="987" customWidth="1"/>
    <col min="2819" max="2819" width="11.42578125" style="987" customWidth="1"/>
    <col min="2820" max="2820" width="7.7109375" style="987" customWidth="1"/>
    <col min="2821" max="3063" width="11.42578125" style="987"/>
    <col min="3064" max="3064" width="9.42578125" style="987" customWidth="1"/>
    <col min="3065" max="3065" width="44.42578125" style="987" bestFit="1" customWidth="1"/>
    <col min="3066" max="3066" width="5.85546875" style="987" customWidth="1"/>
    <col min="3067" max="3067" width="7.28515625" style="987" customWidth="1"/>
    <col min="3068" max="3068" width="13.42578125" style="987" customWidth="1"/>
    <col min="3069" max="3069" width="18.42578125" style="987" bestFit="1" customWidth="1"/>
    <col min="3070" max="3070" width="12" style="987" customWidth="1"/>
    <col min="3071" max="3071" width="13" style="987" customWidth="1"/>
    <col min="3072" max="3072" width="12.140625" style="987" customWidth="1"/>
    <col min="3073" max="3073" width="9" style="987" customWidth="1"/>
    <col min="3074" max="3074" width="8.85546875" style="987" customWidth="1"/>
    <col min="3075" max="3075" width="11.42578125" style="987" customWidth="1"/>
    <col min="3076" max="3076" width="7.7109375" style="987" customWidth="1"/>
    <col min="3077" max="3319" width="11.42578125" style="987"/>
    <col min="3320" max="3320" width="9.42578125" style="987" customWidth="1"/>
    <col min="3321" max="3321" width="44.42578125" style="987" bestFit="1" customWidth="1"/>
    <col min="3322" max="3322" width="5.85546875" style="987" customWidth="1"/>
    <col min="3323" max="3323" width="7.28515625" style="987" customWidth="1"/>
    <col min="3324" max="3324" width="13.42578125" style="987" customWidth="1"/>
    <col min="3325" max="3325" width="18.42578125" style="987" bestFit="1" customWidth="1"/>
    <col min="3326" max="3326" width="12" style="987" customWidth="1"/>
    <col min="3327" max="3327" width="13" style="987" customWidth="1"/>
    <col min="3328" max="3328" width="12.140625" style="987" customWidth="1"/>
    <col min="3329" max="3329" width="9" style="987" customWidth="1"/>
    <col min="3330" max="3330" width="8.85546875" style="987" customWidth="1"/>
    <col min="3331" max="3331" width="11.42578125" style="987" customWidth="1"/>
    <col min="3332" max="3332" width="7.7109375" style="987" customWidth="1"/>
    <col min="3333" max="3575" width="11.42578125" style="987"/>
    <col min="3576" max="3576" width="9.42578125" style="987" customWidth="1"/>
    <col min="3577" max="3577" width="44.42578125" style="987" bestFit="1" customWidth="1"/>
    <col min="3578" max="3578" width="5.85546875" style="987" customWidth="1"/>
    <col min="3579" max="3579" width="7.28515625" style="987" customWidth="1"/>
    <col min="3580" max="3580" width="13.42578125" style="987" customWidth="1"/>
    <col min="3581" max="3581" width="18.42578125" style="987" bestFit="1" customWidth="1"/>
    <col min="3582" max="3582" width="12" style="987" customWidth="1"/>
    <col min="3583" max="3583" width="13" style="987" customWidth="1"/>
    <col min="3584" max="3584" width="12.140625" style="987" customWidth="1"/>
    <col min="3585" max="3585" width="9" style="987" customWidth="1"/>
    <col min="3586" max="3586" width="8.85546875" style="987" customWidth="1"/>
    <col min="3587" max="3587" width="11.42578125" style="987" customWidth="1"/>
    <col min="3588" max="3588" width="7.7109375" style="987" customWidth="1"/>
    <col min="3589" max="3831" width="11.42578125" style="987"/>
    <col min="3832" max="3832" width="9.42578125" style="987" customWidth="1"/>
    <col min="3833" max="3833" width="44.42578125" style="987" bestFit="1" customWidth="1"/>
    <col min="3834" max="3834" width="5.85546875" style="987" customWidth="1"/>
    <col min="3835" max="3835" width="7.28515625" style="987" customWidth="1"/>
    <col min="3836" max="3836" width="13.42578125" style="987" customWidth="1"/>
    <col min="3837" max="3837" width="18.42578125" style="987" bestFit="1" customWidth="1"/>
    <col min="3838" max="3838" width="12" style="987" customWidth="1"/>
    <col min="3839" max="3839" width="13" style="987" customWidth="1"/>
    <col min="3840" max="3840" width="12.140625" style="987" customWidth="1"/>
    <col min="3841" max="3841" width="9" style="987" customWidth="1"/>
    <col min="3842" max="3842" width="8.85546875" style="987" customWidth="1"/>
    <col min="3843" max="3843" width="11.42578125" style="987" customWidth="1"/>
    <col min="3844" max="3844" width="7.7109375" style="987" customWidth="1"/>
    <col min="3845" max="4087" width="11.42578125" style="987"/>
    <col min="4088" max="4088" width="9.42578125" style="987" customWidth="1"/>
    <col min="4089" max="4089" width="44.42578125" style="987" bestFit="1" customWidth="1"/>
    <col min="4090" max="4090" width="5.85546875" style="987" customWidth="1"/>
    <col min="4091" max="4091" width="7.28515625" style="987" customWidth="1"/>
    <col min="4092" max="4092" width="13.42578125" style="987" customWidth="1"/>
    <col min="4093" max="4093" width="18.42578125" style="987" bestFit="1" customWidth="1"/>
    <col min="4094" max="4094" width="12" style="987" customWidth="1"/>
    <col min="4095" max="4095" width="13" style="987" customWidth="1"/>
    <col min="4096" max="4096" width="12.140625" style="987" customWidth="1"/>
    <col min="4097" max="4097" width="9" style="987" customWidth="1"/>
    <col min="4098" max="4098" width="8.85546875" style="987" customWidth="1"/>
    <col min="4099" max="4099" width="11.42578125" style="987" customWidth="1"/>
    <col min="4100" max="4100" width="7.7109375" style="987" customWidth="1"/>
    <col min="4101" max="4343" width="11.42578125" style="987"/>
    <col min="4344" max="4344" width="9.42578125" style="987" customWidth="1"/>
    <col min="4345" max="4345" width="44.42578125" style="987" bestFit="1" customWidth="1"/>
    <col min="4346" max="4346" width="5.85546875" style="987" customWidth="1"/>
    <col min="4347" max="4347" width="7.28515625" style="987" customWidth="1"/>
    <col min="4348" max="4348" width="13.42578125" style="987" customWidth="1"/>
    <col min="4349" max="4349" width="18.42578125" style="987" bestFit="1" customWidth="1"/>
    <col min="4350" max="4350" width="12" style="987" customWidth="1"/>
    <col min="4351" max="4351" width="13" style="987" customWidth="1"/>
    <col min="4352" max="4352" width="12.140625" style="987" customWidth="1"/>
    <col min="4353" max="4353" width="9" style="987" customWidth="1"/>
    <col min="4354" max="4354" width="8.85546875" style="987" customWidth="1"/>
    <col min="4355" max="4355" width="11.42578125" style="987" customWidth="1"/>
    <col min="4356" max="4356" width="7.7109375" style="987" customWidth="1"/>
    <col min="4357" max="4599" width="11.42578125" style="987"/>
    <col min="4600" max="4600" width="9.42578125" style="987" customWidth="1"/>
    <col min="4601" max="4601" width="44.42578125" style="987" bestFit="1" customWidth="1"/>
    <col min="4602" max="4602" width="5.85546875" style="987" customWidth="1"/>
    <col min="4603" max="4603" width="7.28515625" style="987" customWidth="1"/>
    <col min="4604" max="4604" width="13.42578125" style="987" customWidth="1"/>
    <col min="4605" max="4605" width="18.42578125" style="987" bestFit="1" customWidth="1"/>
    <col min="4606" max="4606" width="12" style="987" customWidth="1"/>
    <col min="4607" max="4607" width="13" style="987" customWidth="1"/>
    <col min="4608" max="4608" width="12.140625" style="987" customWidth="1"/>
    <col min="4609" max="4609" width="9" style="987" customWidth="1"/>
    <col min="4610" max="4610" width="8.85546875" style="987" customWidth="1"/>
    <col min="4611" max="4611" width="11.42578125" style="987" customWidth="1"/>
    <col min="4612" max="4612" width="7.7109375" style="987" customWidth="1"/>
    <col min="4613" max="4855" width="11.42578125" style="987"/>
    <col min="4856" max="4856" width="9.42578125" style="987" customWidth="1"/>
    <col min="4857" max="4857" width="44.42578125" style="987" bestFit="1" customWidth="1"/>
    <col min="4858" max="4858" width="5.85546875" style="987" customWidth="1"/>
    <col min="4859" max="4859" width="7.28515625" style="987" customWidth="1"/>
    <col min="4860" max="4860" width="13.42578125" style="987" customWidth="1"/>
    <col min="4861" max="4861" width="18.42578125" style="987" bestFit="1" customWidth="1"/>
    <col min="4862" max="4862" width="12" style="987" customWidth="1"/>
    <col min="4863" max="4863" width="13" style="987" customWidth="1"/>
    <col min="4864" max="4864" width="12.140625" style="987" customWidth="1"/>
    <col min="4865" max="4865" width="9" style="987" customWidth="1"/>
    <col min="4866" max="4866" width="8.85546875" style="987" customWidth="1"/>
    <col min="4867" max="4867" width="11.42578125" style="987" customWidth="1"/>
    <col min="4868" max="4868" width="7.7109375" style="987" customWidth="1"/>
    <col min="4869" max="5111" width="11.42578125" style="987"/>
    <col min="5112" max="5112" width="9.42578125" style="987" customWidth="1"/>
    <col min="5113" max="5113" width="44.42578125" style="987" bestFit="1" customWidth="1"/>
    <col min="5114" max="5114" width="5.85546875" style="987" customWidth="1"/>
    <col min="5115" max="5115" width="7.28515625" style="987" customWidth="1"/>
    <col min="5116" max="5116" width="13.42578125" style="987" customWidth="1"/>
    <col min="5117" max="5117" width="18.42578125" style="987" bestFit="1" customWidth="1"/>
    <col min="5118" max="5118" width="12" style="987" customWidth="1"/>
    <col min="5119" max="5119" width="13" style="987" customWidth="1"/>
    <col min="5120" max="5120" width="12.140625" style="987" customWidth="1"/>
    <col min="5121" max="5121" width="9" style="987" customWidth="1"/>
    <col min="5122" max="5122" width="8.85546875" style="987" customWidth="1"/>
    <col min="5123" max="5123" width="11.42578125" style="987" customWidth="1"/>
    <col min="5124" max="5124" width="7.7109375" style="987" customWidth="1"/>
    <col min="5125" max="5367" width="11.42578125" style="987"/>
    <col min="5368" max="5368" width="9.42578125" style="987" customWidth="1"/>
    <col min="5369" max="5369" width="44.42578125" style="987" bestFit="1" customWidth="1"/>
    <col min="5370" max="5370" width="5.85546875" style="987" customWidth="1"/>
    <col min="5371" max="5371" width="7.28515625" style="987" customWidth="1"/>
    <col min="5372" max="5372" width="13.42578125" style="987" customWidth="1"/>
    <col min="5373" max="5373" width="18.42578125" style="987" bestFit="1" customWidth="1"/>
    <col min="5374" max="5374" width="12" style="987" customWidth="1"/>
    <col min="5375" max="5375" width="13" style="987" customWidth="1"/>
    <col min="5376" max="5376" width="12.140625" style="987" customWidth="1"/>
    <col min="5377" max="5377" width="9" style="987" customWidth="1"/>
    <col min="5378" max="5378" width="8.85546875" style="987" customWidth="1"/>
    <col min="5379" max="5379" width="11.42578125" style="987" customWidth="1"/>
    <col min="5380" max="5380" width="7.7109375" style="987" customWidth="1"/>
    <col min="5381" max="5623" width="11.42578125" style="987"/>
    <col min="5624" max="5624" width="9.42578125" style="987" customWidth="1"/>
    <col min="5625" max="5625" width="44.42578125" style="987" bestFit="1" customWidth="1"/>
    <col min="5626" max="5626" width="5.85546875" style="987" customWidth="1"/>
    <col min="5627" max="5627" width="7.28515625" style="987" customWidth="1"/>
    <col min="5628" max="5628" width="13.42578125" style="987" customWidth="1"/>
    <col min="5629" max="5629" width="18.42578125" style="987" bestFit="1" customWidth="1"/>
    <col min="5630" max="5630" width="12" style="987" customWidth="1"/>
    <col min="5631" max="5631" width="13" style="987" customWidth="1"/>
    <col min="5632" max="5632" width="12.140625" style="987" customWidth="1"/>
    <col min="5633" max="5633" width="9" style="987" customWidth="1"/>
    <col min="5634" max="5634" width="8.85546875" style="987" customWidth="1"/>
    <col min="5635" max="5635" width="11.42578125" style="987" customWidth="1"/>
    <col min="5636" max="5636" width="7.7109375" style="987" customWidth="1"/>
    <col min="5637" max="5879" width="11.42578125" style="987"/>
    <col min="5880" max="5880" width="9.42578125" style="987" customWidth="1"/>
    <col min="5881" max="5881" width="44.42578125" style="987" bestFit="1" customWidth="1"/>
    <col min="5882" max="5882" width="5.85546875" style="987" customWidth="1"/>
    <col min="5883" max="5883" width="7.28515625" style="987" customWidth="1"/>
    <col min="5884" max="5884" width="13.42578125" style="987" customWidth="1"/>
    <col min="5885" max="5885" width="18.42578125" style="987" bestFit="1" customWidth="1"/>
    <col min="5886" max="5886" width="12" style="987" customWidth="1"/>
    <col min="5887" max="5887" width="13" style="987" customWidth="1"/>
    <col min="5888" max="5888" width="12.140625" style="987" customWidth="1"/>
    <col min="5889" max="5889" width="9" style="987" customWidth="1"/>
    <col min="5890" max="5890" width="8.85546875" style="987" customWidth="1"/>
    <col min="5891" max="5891" width="11.42578125" style="987" customWidth="1"/>
    <col min="5892" max="5892" width="7.7109375" style="987" customWidth="1"/>
    <col min="5893" max="6135" width="11.42578125" style="987"/>
    <col min="6136" max="6136" width="9.42578125" style="987" customWidth="1"/>
    <col min="6137" max="6137" width="44.42578125" style="987" bestFit="1" customWidth="1"/>
    <col min="6138" max="6138" width="5.85546875" style="987" customWidth="1"/>
    <col min="6139" max="6139" width="7.28515625" style="987" customWidth="1"/>
    <col min="6140" max="6140" width="13.42578125" style="987" customWidth="1"/>
    <col min="6141" max="6141" width="18.42578125" style="987" bestFit="1" customWidth="1"/>
    <col min="6142" max="6142" width="12" style="987" customWidth="1"/>
    <col min="6143" max="6143" width="13" style="987" customWidth="1"/>
    <col min="6144" max="6144" width="12.140625" style="987" customWidth="1"/>
    <col min="6145" max="6145" width="9" style="987" customWidth="1"/>
    <col min="6146" max="6146" width="8.85546875" style="987" customWidth="1"/>
    <col min="6147" max="6147" width="11.42578125" style="987" customWidth="1"/>
    <col min="6148" max="6148" width="7.7109375" style="987" customWidth="1"/>
    <col min="6149" max="6391" width="11.42578125" style="987"/>
    <col min="6392" max="6392" width="9.42578125" style="987" customWidth="1"/>
    <col min="6393" max="6393" width="44.42578125" style="987" bestFit="1" customWidth="1"/>
    <col min="6394" max="6394" width="5.85546875" style="987" customWidth="1"/>
    <col min="6395" max="6395" width="7.28515625" style="987" customWidth="1"/>
    <col min="6396" max="6396" width="13.42578125" style="987" customWidth="1"/>
    <col min="6397" max="6397" width="18.42578125" style="987" bestFit="1" customWidth="1"/>
    <col min="6398" max="6398" width="12" style="987" customWidth="1"/>
    <col min="6399" max="6399" width="13" style="987" customWidth="1"/>
    <col min="6400" max="6400" width="12.140625" style="987" customWidth="1"/>
    <col min="6401" max="6401" width="9" style="987" customWidth="1"/>
    <col min="6402" max="6402" width="8.85546875" style="987" customWidth="1"/>
    <col min="6403" max="6403" width="11.42578125" style="987" customWidth="1"/>
    <col min="6404" max="6404" width="7.7109375" style="987" customWidth="1"/>
    <col min="6405" max="6647" width="11.42578125" style="987"/>
    <col min="6648" max="6648" width="9.42578125" style="987" customWidth="1"/>
    <col min="6649" max="6649" width="44.42578125" style="987" bestFit="1" customWidth="1"/>
    <col min="6650" max="6650" width="5.85546875" style="987" customWidth="1"/>
    <col min="6651" max="6651" width="7.28515625" style="987" customWidth="1"/>
    <col min="6652" max="6652" width="13.42578125" style="987" customWidth="1"/>
    <col min="6653" max="6653" width="18.42578125" style="987" bestFit="1" customWidth="1"/>
    <col min="6654" max="6654" width="12" style="987" customWidth="1"/>
    <col min="6655" max="6655" width="13" style="987" customWidth="1"/>
    <col min="6656" max="6656" width="12.140625" style="987" customWidth="1"/>
    <col min="6657" max="6657" width="9" style="987" customWidth="1"/>
    <col min="6658" max="6658" width="8.85546875" style="987" customWidth="1"/>
    <col min="6659" max="6659" width="11.42578125" style="987" customWidth="1"/>
    <col min="6660" max="6660" width="7.7109375" style="987" customWidth="1"/>
    <col min="6661" max="6903" width="11.42578125" style="987"/>
    <col min="6904" max="6904" width="9.42578125" style="987" customWidth="1"/>
    <col min="6905" max="6905" width="44.42578125" style="987" bestFit="1" customWidth="1"/>
    <col min="6906" max="6906" width="5.85546875" style="987" customWidth="1"/>
    <col min="6907" max="6907" width="7.28515625" style="987" customWidth="1"/>
    <col min="6908" max="6908" width="13.42578125" style="987" customWidth="1"/>
    <col min="6909" max="6909" width="18.42578125" style="987" bestFit="1" customWidth="1"/>
    <col min="6910" max="6910" width="12" style="987" customWidth="1"/>
    <col min="6911" max="6911" width="13" style="987" customWidth="1"/>
    <col min="6912" max="6912" width="12.140625" style="987" customWidth="1"/>
    <col min="6913" max="6913" width="9" style="987" customWidth="1"/>
    <col min="6914" max="6914" width="8.85546875" style="987" customWidth="1"/>
    <col min="6915" max="6915" width="11.42578125" style="987" customWidth="1"/>
    <col min="6916" max="6916" width="7.7109375" style="987" customWidth="1"/>
    <col min="6917" max="7159" width="11.42578125" style="987"/>
    <col min="7160" max="7160" width="9.42578125" style="987" customWidth="1"/>
    <col min="7161" max="7161" width="44.42578125" style="987" bestFit="1" customWidth="1"/>
    <col min="7162" max="7162" width="5.85546875" style="987" customWidth="1"/>
    <col min="7163" max="7163" width="7.28515625" style="987" customWidth="1"/>
    <col min="7164" max="7164" width="13.42578125" style="987" customWidth="1"/>
    <col min="7165" max="7165" width="18.42578125" style="987" bestFit="1" customWidth="1"/>
    <col min="7166" max="7166" width="12" style="987" customWidth="1"/>
    <col min="7167" max="7167" width="13" style="987" customWidth="1"/>
    <col min="7168" max="7168" width="12.140625" style="987" customWidth="1"/>
    <col min="7169" max="7169" width="9" style="987" customWidth="1"/>
    <col min="7170" max="7170" width="8.85546875" style="987" customWidth="1"/>
    <col min="7171" max="7171" width="11.42578125" style="987" customWidth="1"/>
    <col min="7172" max="7172" width="7.7109375" style="987" customWidth="1"/>
    <col min="7173" max="7415" width="11.42578125" style="987"/>
    <col min="7416" max="7416" width="9.42578125" style="987" customWidth="1"/>
    <col min="7417" max="7417" width="44.42578125" style="987" bestFit="1" customWidth="1"/>
    <col min="7418" max="7418" width="5.85546875" style="987" customWidth="1"/>
    <col min="7419" max="7419" width="7.28515625" style="987" customWidth="1"/>
    <col min="7420" max="7420" width="13.42578125" style="987" customWidth="1"/>
    <col min="7421" max="7421" width="18.42578125" style="987" bestFit="1" customWidth="1"/>
    <col min="7422" max="7422" width="12" style="987" customWidth="1"/>
    <col min="7423" max="7423" width="13" style="987" customWidth="1"/>
    <col min="7424" max="7424" width="12.140625" style="987" customWidth="1"/>
    <col min="7425" max="7425" width="9" style="987" customWidth="1"/>
    <col min="7426" max="7426" width="8.85546875" style="987" customWidth="1"/>
    <col min="7427" max="7427" width="11.42578125" style="987" customWidth="1"/>
    <col min="7428" max="7428" width="7.7109375" style="987" customWidth="1"/>
    <col min="7429" max="7671" width="11.42578125" style="987"/>
    <col min="7672" max="7672" width="9.42578125" style="987" customWidth="1"/>
    <col min="7673" max="7673" width="44.42578125" style="987" bestFit="1" customWidth="1"/>
    <col min="7674" max="7674" width="5.85546875" style="987" customWidth="1"/>
    <col min="7675" max="7675" width="7.28515625" style="987" customWidth="1"/>
    <col min="7676" max="7676" width="13.42578125" style="987" customWidth="1"/>
    <col min="7677" max="7677" width="18.42578125" style="987" bestFit="1" customWidth="1"/>
    <col min="7678" max="7678" width="12" style="987" customWidth="1"/>
    <col min="7679" max="7679" width="13" style="987" customWidth="1"/>
    <col min="7680" max="7680" width="12.140625" style="987" customWidth="1"/>
    <col min="7681" max="7681" width="9" style="987" customWidth="1"/>
    <col min="7682" max="7682" width="8.85546875" style="987" customWidth="1"/>
    <col min="7683" max="7683" width="11.42578125" style="987" customWidth="1"/>
    <col min="7684" max="7684" width="7.7109375" style="987" customWidth="1"/>
    <col min="7685" max="7927" width="11.42578125" style="987"/>
    <col min="7928" max="7928" width="9.42578125" style="987" customWidth="1"/>
    <col min="7929" max="7929" width="44.42578125" style="987" bestFit="1" customWidth="1"/>
    <col min="7930" max="7930" width="5.85546875" style="987" customWidth="1"/>
    <col min="7931" max="7931" width="7.28515625" style="987" customWidth="1"/>
    <col min="7932" max="7932" width="13.42578125" style="987" customWidth="1"/>
    <col min="7933" max="7933" width="18.42578125" style="987" bestFit="1" customWidth="1"/>
    <col min="7934" max="7934" width="12" style="987" customWidth="1"/>
    <col min="7935" max="7935" width="13" style="987" customWidth="1"/>
    <col min="7936" max="7936" width="12.140625" style="987" customWidth="1"/>
    <col min="7937" max="7937" width="9" style="987" customWidth="1"/>
    <col min="7938" max="7938" width="8.85546875" style="987" customWidth="1"/>
    <col min="7939" max="7939" width="11.42578125" style="987" customWidth="1"/>
    <col min="7940" max="7940" width="7.7109375" style="987" customWidth="1"/>
    <col min="7941" max="8183" width="11.42578125" style="987"/>
    <col min="8184" max="8184" width="9.42578125" style="987" customWidth="1"/>
    <col min="8185" max="8185" width="44.42578125" style="987" bestFit="1" customWidth="1"/>
    <col min="8186" max="8186" width="5.85546875" style="987" customWidth="1"/>
    <col min="8187" max="8187" width="7.28515625" style="987" customWidth="1"/>
    <col min="8188" max="8188" width="13.42578125" style="987" customWidth="1"/>
    <col min="8189" max="8189" width="18.42578125" style="987" bestFit="1" customWidth="1"/>
    <col min="8190" max="8190" width="12" style="987" customWidth="1"/>
    <col min="8191" max="8191" width="13" style="987" customWidth="1"/>
    <col min="8192" max="8192" width="12.140625" style="987" customWidth="1"/>
    <col min="8193" max="8193" width="9" style="987" customWidth="1"/>
    <col min="8194" max="8194" width="8.85546875" style="987" customWidth="1"/>
    <col min="8195" max="8195" width="11.42578125" style="987" customWidth="1"/>
    <col min="8196" max="8196" width="7.7109375" style="987" customWidth="1"/>
    <col min="8197" max="8439" width="11.42578125" style="987"/>
    <col min="8440" max="8440" width="9.42578125" style="987" customWidth="1"/>
    <col min="8441" max="8441" width="44.42578125" style="987" bestFit="1" customWidth="1"/>
    <col min="8442" max="8442" width="5.85546875" style="987" customWidth="1"/>
    <col min="8443" max="8443" width="7.28515625" style="987" customWidth="1"/>
    <col min="8444" max="8444" width="13.42578125" style="987" customWidth="1"/>
    <col min="8445" max="8445" width="18.42578125" style="987" bestFit="1" customWidth="1"/>
    <col min="8446" max="8446" width="12" style="987" customWidth="1"/>
    <col min="8447" max="8447" width="13" style="987" customWidth="1"/>
    <col min="8448" max="8448" width="12.140625" style="987" customWidth="1"/>
    <col min="8449" max="8449" width="9" style="987" customWidth="1"/>
    <col min="8450" max="8450" width="8.85546875" style="987" customWidth="1"/>
    <col min="8451" max="8451" width="11.42578125" style="987" customWidth="1"/>
    <col min="8452" max="8452" width="7.7109375" style="987" customWidth="1"/>
    <col min="8453" max="8695" width="11.42578125" style="987"/>
    <col min="8696" max="8696" width="9.42578125" style="987" customWidth="1"/>
    <col min="8697" max="8697" width="44.42578125" style="987" bestFit="1" customWidth="1"/>
    <col min="8698" max="8698" width="5.85546875" style="987" customWidth="1"/>
    <col min="8699" max="8699" width="7.28515625" style="987" customWidth="1"/>
    <col min="8700" max="8700" width="13.42578125" style="987" customWidth="1"/>
    <col min="8701" max="8701" width="18.42578125" style="987" bestFit="1" customWidth="1"/>
    <col min="8702" max="8702" width="12" style="987" customWidth="1"/>
    <col min="8703" max="8703" width="13" style="987" customWidth="1"/>
    <col min="8704" max="8704" width="12.140625" style="987" customWidth="1"/>
    <col min="8705" max="8705" width="9" style="987" customWidth="1"/>
    <col min="8706" max="8706" width="8.85546875" style="987" customWidth="1"/>
    <col min="8707" max="8707" width="11.42578125" style="987" customWidth="1"/>
    <col min="8708" max="8708" width="7.7109375" style="987" customWidth="1"/>
    <col min="8709" max="8951" width="11.42578125" style="987"/>
    <col min="8952" max="8952" width="9.42578125" style="987" customWidth="1"/>
    <col min="8953" max="8953" width="44.42578125" style="987" bestFit="1" customWidth="1"/>
    <col min="8954" max="8954" width="5.85546875" style="987" customWidth="1"/>
    <col min="8955" max="8955" width="7.28515625" style="987" customWidth="1"/>
    <col min="8956" max="8956" width="13.42578125" style="987" customWidth="1"/>
    <col min="8957" max="8957" width="18.42578125" style="987" bestFit="1" customWidth="1"/>
    <col min="8958" max="8958" width="12" style="987" customWidth="1"/>
    <col min="8959" max="8959" width="13" style="987" customWidth="1"/>
    <col min="8960" max="8960" width="12.140625" style="987" customWidth="1"/>
    <col min="8961" max="8961" width="9" style="987" customWidth="1"/>
    <col min="8962" max="8962" width="8.85546875" style="987" customWidth="1"/>
    <col min="8963" max="8963" width="11.42578125" style="987" customWidth="1"/>
    <col min="8964" max="8964" width="7.7109375" style="987" customWidth="1"/>
    <col min="8965" max="9207" width="11.42578125" style="987"/>
    <col min="9208" max="9208" width="9.42578125" style="987" customWidth="1"/>
    <col min="9209" max="9209" width="44.42578125" style="987" bestFit="1" customWidth="1"/>
    <col min="9210" max="9210" width="5.85546875" style="987" customWidth="1"/>
    <col min="9211" max="9211" width="7.28515625" style="987" customWidth="1"/>
    <col min="9212" max="9212" width="13.42578125" style="987" customWidth="1"/>
    <col min="9213" max="9213" width="18.42578125" style="987" bestFit="1" customWidth="1"/>
    <col min="9214" max="9214" width="12" style="987" customWidth="1"/>
    <col min="9215" max="9215" width="13" style="987" customWidth="1"/>
    <col min="9216" max="9216" width="12.140625" style="987" customWidth="1"/>
    <col min="9217" max="9217" width="9" style="987" customWidth="1"/>
    <col min="9218" max="9218" width="8.85546875" style="987" customWidth="1"/>
    <col min="9219" max="9219" width="11.42578125" style="987" customWidth="1"/>
    <col min="9220" max="9220" width="7.7109375" style="987" customWidth="1"/>
    <col min="9221" max="9463" width="11.42578125" style="987"/>
    <col min="9464" max="9464" width="9.42578125" style="987" customWidth="1"/>
    <col min="9465" max="9465" width="44.42578125" style="987" bestFit="1" customWidth="1"/>
    <col min="9466" max="9466" width="5.85546875" style="987" customWidth="1"/>
    <col min="9467" max="9467" width="7.28515625" style="987" customWidth="1"/>
    <col min="9468" max="9468" width="13.42578125" style="987" customWidth="1"/>
    <col min="9469" max="9469" width="18.42578125" style="987" bestFit="1" customWidth="1"/>
    <col min="9470" max="9470" width="12" style="987" customWidth="1"/>
    <col min="9471" max="9471" width="13" style="987" customWidth="1"/>
    <col min="9472" max="9472" width="12.140625" style="987" customWidth="1"/>
    <col min="9473" max="9473" width="9" style="987" customWidth="1"/>
    <col min="9474" max="9474" width="8.85546875" style="987" customWidth="1"/>
    <col min="9475" max="9475" width="11.42578125" style="987" customWidth="1"/>
    <col min="9476" max="9476" width="7.7109375" style="987" customWidth="1"/>
    <col min="9477" max="9719" width="11.42578125" style="987"/>
    <col min="9720" max="9720" width="9.42578125" style="987" customWidth="1"/>
    <col min="9721" max="9721" width="44.42578125" style="987" bestFit="1" customWidth="1"/>
    <col min="9722" max="9722" width="5.85546875" style="987" customWidth="1"/>
    <col min="9723" max="9723" width="7.28515625" style="987" customWidth="1"/>
    <col min="9724" max="9724" width="13.42578125" style="987" customWidth="1"/>
    <col min="9725" max="9725" width="18.42578125" style="987" bestFit="1" customWidth="1"/>
    <col min="9726" max="9726" width="12" style="987" customWidth="1"/>
    <col min="9727" max="9727" width="13" style="987" customWidth="1"/>
    <col min="9728" max="9728" width="12.140625" style="987" customWidth="1"/>
    <col min="9729" max="9729" width="9" style="987" customWidth="1"/>
    <col min="9730" max="9730" width="8.85546875" style="987" customWidth="1"/>
    <col min="9731" max="9731" width="11.42578125" style="987" customWidth="1"/>
    <col min="9732" max="9732" width="7.7109375" style="987" customWidth="1"/>
    <col min="9733" max="9975" width="11.42578125" style="987"/>
    <col min="9976" max="9976" width="9.42578125" style="987" customWidth="1"/>
    <col min="9977" max="9977" width="44.42578125" style="987" bestFit="1" customWidth="1"/>
    <col min="9978" max="9978" width="5.85546875" style="987" customWidth="1"/>
    <col min="9979" max="9979" width="7.28515625" style="987" customWidth="1"/>
    <col min="9980" max="9980" width="13.42578125" style="987" customWidth="1"/>
    <col min="9981" max="9981" width="18.42578125" style="987" bestFit="1" customWidth="1"/>
    <col min="9982" max="9982" width="12" style="987" customWidth="1"/>
    <col min="9983" max="9983" width="13" style="987" customWidth="1"/>
    <col min="9984" max="9984" width="12.140625" style="987" customWidth="1"/>
    <col min="9985" max="9985" width="9" style="987" customWidth="1"/>
    <col min="9986" max="9986" width="8.85546875" style="987" customWidth="1"/>
    <col min="9987" max="9987" width="11.42578125" style="987" customWidth="1"/>
    <col min="9988" max="9988" width="7.7109375" style="987" customWidth="1"/>
    <col min="9989" max="10231" width="11.42578125" style="987"/>
    <col min="10232" max="10232" width="9.42578125" style="987" customWidth="1"/>
    <col min="10233" max="10233" width="44.42578125" style="987" bestFit="1" customWidth="1"/>
    <col min="10234" max="10234" width="5.85546875" style="987" customWidth="1"/>
    <col min="10235" max="10235" width="7.28515625" style="987" customWidth="1"/>
    <col min="10236" max="10236" width="13.42578125" style="987" customWidth="1"/>
    <col min="10237" max="10237" width="18.42578125" style="987" bestFit="1" customWidth="1"/>
    <col min="10238" max="10238" width="12" style="987" customWidth="1"/>
    <col min="10239" max="10239" width="13" style="987" customWidth="1"/>
    <col min="10240" max="10240" width="12.140625" style="987" customWidth="1"/>
    <col min="10241" max="10241" width="9" style="987" customWidth="1"/>
    <col min="10242" max="10242" width="8.85546875" style="987" customWidth="1"/>
    <col min="10243" max="10243" width="11.42578125" style="987" customWidth="1"/>
    <col min="10244" max="10244" width="7.7109375" style="987" customWidth="1"/>
    <col min="10245" max="10487" width="11.42578125" style="987"/>
    <col min="10488" max="10488" width="9.42578125" style="987" customWidth="1"/>
    <col min="10489" max="10489" width="44.42578125" style="987" bestFit="1" customWidth="1"/>
    <col min="10490" max="10490" width="5.85546875" style="987" customWidth="1"/>
    <col min="10491" max="10491" width="7.28515625" style="987" customWidth="1"/>
    <col min="10492" max="10492" width="13.42578125" style="987" customWidth="1"/>
    <col min="10493" max="10493" width="18.42578125" style="987" bestFit="1" customWidth="1"/>
    <col min="10494" max="10494" width="12" style="987" customWidth="1"/>
    <col min="10495" max="10495" width="13" style="987" customWidth="1"/>
    <col min="10496" max="10496" width="12.140625" style="987" customWidth="1"/>
    <col min="10497" max="10497" width="9" style="987" customWidth="1"/>
    <col min="10498" max="10498" width="8.85546875" style="987" customWidth="1"/>
    <col min="10499" max="10499" width="11.42578125" style="987" customWidth="1"/>
    <col min="10500" max="10500" width="7.7109375" style="987" customWidth="1"/>
    <col min="10501" max="10743" width="11.42578125" style="987"/>
    <col min="10744" max="10744" width="9.42578125" style="987" customWidth="1"/>
    <col min="10745" max="10745" width="44.42578125" style="987" bestFit="1" customWidth="1"/>
    <col min="10746" max="10746" width="5.85546875" style="987" customWidth="1"/>
    <col min="10747" max="10747" width="7.28515625" style="987" customWidth="1"/>
    <col min="10748" max="10748" width="13.42578125" style="987" customWidth="1"/>
    <col min="10749" max="10749" width="18.42578125" style="987" bestFit="1" customWidth="1"/>
    <col min="10750" max="10750" width="12" style="987" customWidth="1"/>
    <col min="10751" max="10751" width="13" style="987" customWidth="1"/>
    <col min="10752" max="10752" width="12.140625" style="987" customWidth="1"/>
    <col min="10753" max="10753" width="9" style="987" customWidth="1"/>
    <col min="10754" max="10754" width="8.85546875" style="987" customWidth="1"/>
    <col min="10755" max="10755" width="11.42578125" style="987" customWidth="1"/>
    <col min="10756" max="10756" width="7.7109375" style="987" customWidth="1"/>
    <col min="10757" max="10999" width="11.42578125" style="987"/>
    <col min="11000" max="11000" width="9.42578125" style="987" customWidth="1"/>
    <col min="11001" max="11001" width="44.42578125" style="987" bestFit="1" customWidth="1"/>
    <col min="11002" max="11002" width="5.85546875" style="987" customWidth="1"/>
    <col min="11003" max="11003" width="7.28515625" style="987" customWidth="1"/>
    <col min="11004" max="11004" width="13.42578125" style="987" customWidth="1"/>
    <col min="11005" max="11005" width="18.42578125" style="987" bestFit="1" customWidth="1"/>
    <col min="11006" max="11006" width="12" style="987" customWidth="1"/>
    <col min="11007" max="11007" width="13" style="987" customWidth="1"/>
    <col min="11008" max="11008" width="12.140625" style="987" customWidth="1"/>
    <col min="11009" max="11009" width="9" style="987" customWidth="1"/>
    <col min="11010" max="11010" width="8.85546875" style="987" customWidth="1"/>
    <col min="11011" max="11011" width="11.42578125" style="987" customWidth="1"/>
    <col min="11012" max="11012" width="7.7109375" style="987" customWidth="1"/>
    <col min="11013" max="11255" width="11.42578125" style="987"/>
    <col min="11256" max="11256" width="9.42578125" style="987" customWidth="1"/>
    <col min="11257" max="11257" width="44.42578125" style="987" bestFit="1" customWidth="1"/>
    <col min="11258" max="11258" width="5.85546875" style="987" customWidth="1"/>
    <col min="11259" max="11259" width="7.28515625" style="987" customWidth="1"/>
    <col min="11260" max="11260" width="13.42578125" style="987" customWidth="1"/>
    <col min="11261" max="11261" width="18.42578125" style="987" bestFit="1" customWidth="1"/>
    <col min="11262" max="11262" width="12" style="987" customWidth="1"/>
    <col min="11263" max="11263" width="13" style="987" customWidth="1"/>
    <col min="11264" max="11264" width="12.140625" style="987" customWidth="1"/>
    <col min="11265" max="11265" width="9" style="987" customWidth="1"/>
    <col min="11266" max="11266" width="8.85546875" style="987" customWidth="1"/>
    <col min="11267" max="11267" width="11.42578125" style="987" customWidth="1"/>
    <col min="11268" max="11268" width="7.7109375" style="987" customWidth="1"/>
    <col min="11269" max="11511" width="11.42578125" style="987"/>
    <col min="11512" max="11512" width="9.42578125" style="987" customWidth="1"/>
    <col min="11513" max="11513" width="44.42578125" style="987" bestFit="1" customWidth="1"/>
    <col min="11514" max="11514" width="5.85546875" style="987" customWidth="1"/>
    <col min="11515" max="11515" width="7.28515625" style="987" customWidth="1"/>
    <col min="11516" max="11516" width="13.42578125" style="987" customWidth="1"/>
    <col min="11517" max="11517" width="18.42578125" style="987" bestFit="1" customWidth="1"/>
    <col min="11518" max="11518" width="12" style="987" customWidth="1"/>
    <col min="11519" max="11519" width="13" style="987" customWidth="1"/>
    <col min="11520" max="11520" width="12.140625" style="987" customWidth="1"/>
    <col min="11521" max="11521" width="9" style="987" customWidth="1"/>
    <col min="11522" max="11522" width="8.85546875" style="987" customWidth="1"/>
    <col min="11523" max="11523" width="11.42578125" style="987" customWidth="1"/>
    <col min="11524" max="11524" width="7.7109375" style="987" customWidth="1"/>
    <col min="11525" max="11767" width="11.42578125" style="987"/>
    <col min="11768" max="11768" width="9.42578125" style="987" customWidth="1"/>
    <col min="11769" max="11769" width="44.42578125" style="987" bestFit="1" customWidth="1"/>
    <col min="11770" max="11770" width="5.85546875" style="987" customWidth="1"/>
    <col min="11771" max="11771" width="7.28515625" style="987" customWidth="1"/>
    <col min="11772" max="11772" width="13.42578125" style="987" customWidth="1"/>
    <col min="11773" max="11773" width="18.42578125" style="987" bestFit="1" customWidth="1"/>
    <col min="11774" max="11774" width="12" style="987" customWidth="1"/>
    <col min="11775" max="11775" width="13" style="987" customWidth="1"/>
    <col min="11776" max="11776" width="12.140625" style="987" customWidth="1"/>
    <col min="11777" max="11777" width="9" style="987" customWidth="1"/>
    <col min="11778" max="11778" width="8.85546875" style="987" customWidth="1"/>
    <col min="11779" max="11779" width="11.42578125" style="987" customWidth="1"/>
    <col min="11780" max="11780" width="7.7109375" style="987" customWidth="1"/>
    <col min="11781" max="12023" width="11.42578125" style="987"/>
    <col min="12024" max="12024" width="9.42578125" style="987" customWidth="1"/>
    <col min="12025" max="12025" width="44.42578125" style="987" bestFit="1" customWidth="1"/>
    <col min="12026" max="12026" width="5.85546875" style="987" customWidth="1"/>
    <col min="12027" max="12027" width="7.28515625" style="987" customWidth="1"/>
    <col min="12028" max="12028" width="13.42578125" style="987" customWidth="1"/>
    <col min="12029" max="12029" width="18.42578125" style="987" bestFit="1" customWidth="1"/>
    <col min="12030" max="12030" width="12" style="987" customWidth="1"/>
    <col min="12031" max="12031" width="13" style="987" customWidth="1"/>
    <col min="12032" max="12032" width="12.140625" style="987" customWidth="1"/>
    <col min="12033" max="12033" width="9" style="987" customWidth="1"/>
    <col min="12034" max="12034" width="8.85546875" style="987" customWidth="1"/>
    <col min="12035" max="12035" width="11.42578125" style="987" customWidth="1"/>
    <col min="12036" max="12036" width="7.7109375" style="987" customWidth="1"/>
    <col min="12037" max="12279" width="11.42578125" style="987"/>
    <col min="12280" max="12280" width="9.42578125" style="987" customWidth="1"/>
    <col min="12281" max="12281" width="44.42578125" style="987" bestFit="1" customWidth="1"/>
    <col min="12282" max="12282" width="5.85546875" style="987" customWidth="1"/>
    <col min="12283" max="12283" width="7.28515625" style="987" customWidth="1"/>
    <col min="12284" max="12284" width="13.42578125" style="987" customWidth="1"/>
    <col min="12285" max="12285" width="18.42578125" style="987" bestFit="1" customWidth="1"/>
    <col min="12286" max="12286" width="12" style="987" customWidth="1"/>
    <col min="12287" max="12287" width="13" style="987" customWidth="1"/>
    <col min="12288" max="12288" width="12.140625" style="987" customWidth="1"/>
    <col min="12289" max="12289" width="9" style="987" customWidth="1"/>
    <col min="12290" max="12290" width="8.85546875" style="987" customWidth="1"/>
    <col min="12291" max="12291" width="11.42578125" style="987" customWidth="1"/>
    <col min="12292" max="12292" width="7.7109375" style="987" customWidth="1"/>
    <col min="12293" max="12535" width="11.42578125" style="987"/>
    <col min="12536" max="12536" width="9.42578125" style="987" customWidth="1"/>
    <col min="12537" max="12537" width="44.42578125" style="987" bestFit="1" customWidth="1"/>
    <col min="12538" max="12538" width="5.85546875" style="987" customWidth="1"/>
    <col min="12539" max="12539" width="7.28515625" style="987" customWidth="1"/>
    <col min="12540" max="12540" width="13.42578125" style="987" customWidth="1"/>
    <col min="12541" max="12541" width="18.42578125" style="987" bestFit="1" customWidth="1"/>
    <col min="12542" max="12542" width="12" style="987" customWidth="1"/>
    <col min="12543" max="12543" width="13" style="987" customWidth="1"/>
    <col min="12544" max="12544" width="12.140625" style="987" customWidth="1"/>
    <col min="12545" max="12545" width="9" style="987" customWidth="1"/>
    <col min="12546" max="12546" width="8.85546875" style="987" customWidth="1"/>
    <col min="12547" max="12547" width="11.42578125" style="987" customWidth="1"/>
    <col min="12548" max="12548" width="7.7109375" style="987" customWidth="1"/>
    <col min="12549" max="12791" width="11.42578125" style="987"/>
    <col min="12792" max="12792" width="9.42578125" style="987" customWidth="1"/>
    <col min="12793" max="12793" width="44.42578125" style="987" bestFit="1" customWidth="1"/>
    <col min="12794" max="12794" width="5.85546875" style="987" customWidth="1"/>
    <col min="12795" max="12795" width="7.28515625" style="987" customWidth="1"/>
    <col min="12796" max="12796" width="13.42578125" style="987" customWidth="1"/>
    <col min="12797" max="12797" width="18.42578125" style="987" bestFit="1" customWidth="1"/>
    <col min="12798" max="12798" width="12" style="987" customWidth="1"/>
    <col min="12799" max="12799" width="13" style="987" customWidth="1"/>
    <col min="12800" max="12800" width="12.140625" style="987" customWidth="1"/>
    <col min="12801" max="12801" width="9" style="987" customWidth="1"/>
    <col min="12802" max="12802" width="8.85546875" style="987" customWidth="1"/>
    <col min="12803" max="12803" width="11.42578125" style="987" customWidth="1"/>
    <col min="12804" max="12804" width="7.7109375" style="987" customWidth="1"/>
    <col min="12805" max="13047" width="11.42578125" style="987"/>
    <col min="13048" max="13048" width="9.42578125" style="987" customWidth="1"/>
    <col min="13049" max="13049" width="44.42578125" style="987" bestFit="1" customWidth="1"/>
    <col min="13050" max="13050" width="5.85546875" style="987" customWidth="1"/>
    <col min="13051" max="13051" width="7.28515625" style="987" customWidth="1"/>
    <col min="13052" max="13052" width="13.42578125" style="987" customWidth="1"/>
    <col min="13053" max="13053" width="18.42578125" style="987" bestFit="1" customWidth="1"/>
    <col min="13054" max="13054" width="12" style="987" customWidth="1"/>
    <col min="13055" max="13055" width="13" style="987" customWidth="1"/>
    <col min="13056" max="13056" width="12.140625" style="987" customWidth="1"/>
    <col min="13057" max="13057" width="9" style="987" customWidth="1"/>
    <col min="13058" max="13058" width="8.85546875" style="987" customWidth="1"/>
    <col min="13059" max="13059" width="11.42578125" style="987" customWidth="1"/>
    <col min="13060" max="13060" width="7.7109375" style="987" customWidth="1"/>
    <col min="13061" max="13303" width="11.42578125" style="987"/>
    <col min="13304" max="13304" width="9.42578125" style="987" customWidth="1"/>
    <col min="13305" max="13305" width="44.42578125" style="987" bestFit="1" customWidth="1"/>
    <col min="13306" max="13306" width="5.85546875" style="987" customWidth="1"/>
    <col min="13307" max="13307" width="7.28515625" style="987" customWidth="1"/>
    <col min="13308" max="13308" width="13.42578125" style="987" customWidth="1"/>
    <col min="13309" max="13309" width="18.42578125" style="987" bestFit="1" customWidth="1"/>
    <col min="13310" max="13310" width="12" style="987" customWidth="1"/>
    <col min="13311" max="13311" width="13" style="987" customWidth="1"/>
    <col min="13312" max="13312" width="12.140625" style="987" customWidth="1"/>
    <col min="13313" max="13313" width="9" style="987" customWidth="1"/>
    <col min="13314" max="13314" width="8.85546875" style="987" customWidth="1"/>
    <col min="13315" max="13315" width="11.42578125" style="987" customWidth="1"/>
    <col min="13316" max="13316" width="7.7109375" style="987" customWidth="1"/>
    <col min="13317" max="13559" width="11.42578125" style="987"/>
    <col min="13560" max="13560" width="9.42578125" style="987" customWidth="1"/>
    <col min="13561" max="13561" width="44.42578125" style="987" bestFit="1" customWidth="1"/>
    <col min="13562" max="13562" width="5.85546875" style="987" customWidth="1"/>
    <col min="13563" max="13563" width="7.28515625" style="987" customWidth="1"/>
    <col min="13564" max="13564" width="13.42578125" style="987" customWidth="1"/>
    <col min="13565" max="13565" width="18.42578125" style="987" bestFit="1" customWidth="1"/>
    <col min="13566" max="13566" width="12" style="987" customWidth="1"/>
    <col min="13567" max="13567" width="13" style="987" customWidth="1"/>
    <col min="13568" max="13568" width="12.140625" style="987" customWidth="1"/>
    <col min="13569" max="13569" width="9" style="987" customWidth="1"/>
    <col min="13570" max="13570" width="8.85546875" style="987" customWidth="1"/>
    <col min="13571" max="13571" width="11.42578125" style="987" customWidth="1"/>
    <col min="13572" max="13572" width="7.7109375" style="987" customWidth="1"/>
    <col min="13573" max="13815" width="11.42578125" style="987"/>
    <col min="13816" max="13816" width="9.42578125" style="987" customWidth="1"/>
    <col min="13817" max="13817" width="44.42578125" style="987" bestFit="1" customWidth="1"/>
    <col min="13818" max="13818" width="5.85546875" style="987" customWidth="1"/>
    <col min="13819" max="13819" width="7.28515625" style="987" customWidth="1"/>
    <col min="13820" max="13820" width="13.42578125" style="987" customWidth="1"/>
    <col min="13821" max="13821" width="18.42578125" style="987" bestFit="1" customWidth="1"/>
    <col min="13822" max="13822" width="12" style="987" customWidth="1"/>
    <col min="13823" max="13823" width="13" style="987" customWidth="1"/>
    <col min="13824" max="13824" width="12.140625" style="987" customWidth="1"/>
    <col min="13825" max="13825" width="9" style="987" customWidth="1"/>
    <col min="13826" max="13826" width="8.85546875" style="987" customWidth="1"/>
    <col min="13827" max="13827" width="11.42578125" style="987" customWidth="1"/>
    <col min="13828" max="13828" width="7.7109375" style="987" customWidth="1"/>
    <col min="13829" max="14071" width="11.42578125" style="987"/>
    <col min="14072" max="14072" width="9.42578125" style="987" customWidth="1"/>
    <col min="14073" max="14073" width="44.42578125" style="987" bestFit="1" customWidth="1"/>
    <col min="14074" max="14074" width="5.85546875" style="987" customWidth="1"/>
    <col min="14075" max="14075" width="7.28515625" style="987" customWidth="1"/>
    <col min="14076" max="14076" width="13.42578125" style="987" customWidth="1"/>
    <col min="14077" max="14077" width="18.42578125" style="987" bestFit="1" customWidth="1"/>
    <col min="14078" max="14078" width="12" style="987" customWidth="1"/>
    <col min="14079" max="14079" width="13" style="987" customWidth="1"/>
    <col min="14080" max="14080" width="12.140625" style="987" customWidth="1"/>
    <col min="14081" max="14081" width="9" style="987" customWidth="1"/>
    <col min="14082" max="14082" width="8.85546875" style="987" customWidth="1"/>
    <col min="14083" max="14083" width="11.42578125" style="987" customWidth="1"/>
    <col min="14084" max="14084" width="7.7109375" style="987" customWidth="1"/>
    <col min="14085" max="14327" width="11.42578125" style="987"/>
    <col min="14328" max="14328" width="9.42578125" style="987" customWidth="1"/>
    <col min="14329" max="14329" width="44.42578125" style="987" bestFit="1" customWidth="1"/>
    <col min="14330" max="14330" width="5.85546875" style="987" customWidth="1"/>
    <col min="14331" max="14331" width="7.28515625" style="987" customWidth="1"/>
    <col min="14332" max="14332" width="13.42578125" style="987" customWidth="1"/>
    <col min="14333" max="14333" width="18.42578125" style="987" bestFit="1" customWidth="1"/>
    <col min="14334" max="14334" width="12" style="987" customWidth="1"/>
    <col min="14335" max="14335" width="13" style="987" customWidth="1"/>
    <col min="14336" max="14336" width="12.140625" style="987" customWidth="1"/>
    <col min="14337" max="14337" width="9" style="987" customWidth="1"/>
    <col min="14338" max="14338" width="8.85546875" style="987" customWidth="1"/>
    <col min="14339" max="14339" width="11.42578125" style="987" customWidth="1"/>
    <col min="14340" max="14340" width="7.7109375" style="987" customWidth="1"/>
    <col min="14341" max="14583" width="11.42578125" style="987"/>
    <col min="14584" max="14584" width="9.42578125" style="987" customWidth="1"/>
    <col min="14585" max="14585" width="44.42578125" style="987" bestFit="1" customWidth="1"/>
    <col min="14586" max="14586" width="5.85546875" style="987" customWidth="1"/>
    <col min="14587" max="14587" width="7.28515625" style="987" customWidth="1"/>
    <col min="14588" max="14588" width="13.42578125" style="987" customWidth="1"/>
    <col min="14589" max="14589" width="18.42578125" style="987" bestFit="1" customWidth="1"/>
    <col min="14590" max="14590" width="12" style="987" customWidth="1"/>
    <col min="14591" max="14591" width="13" style="987" customWidth="1"/>
    <col min="14592" max="14592" width="12.140625" style="987" customWidth="1"/>
    <col min="14593" max="14593" width="9" style="987" customWidth="1"/>
    <col min="14594" max="14594" width="8.85546875" style="987" customWidth="1"/>
    <col min="14595" max="14595" width="11.42578125" style="987" customWidth="1"/>
    <col min="14596" max="14596" width="7.7109375" style="987" customWidth="1"/>
    <col min="14597" max="14839" width="11.42578125" style="987"/>
    <col min="14840" max="14840" width="9.42578125" style="987" customWidth="1"/>
    <col min="14841" max="14841" width="44.42578125" style="987" bestFit="1" customWidth="1"/>
    <col min="14842" max="14842" width="5.85546875" style="987" customWidth="1"/>
    <col min="14843" max="14843" width="7.28515625" style="987" customWidth="1"/>
    <col min="14844" max="14844" width="13.42578125" style="987" customWidth="1"/>
    <col min="14845" max="14845" width="18.42578125" style="987" bestFit="1" customWidth="1"/>
    <col min="14846" max="14846" width="12" style="987" customWidth="1"/>
    <col min="14847" max="14847" width="13" style="987" customWidth="1"/>
    <col min="14848" max="14848" width="12.140625" style="987" customWidth="1"/>
    <col min="14849" max="14849" width="9" style="987" customWidth="1"/>
    <col min="14850" max="14850" width="8.85546875" style="987" customWidth="1"/>
    <col min="14851" max="14851" width="11.42578125" style="987" customWidth="1"/>
    <col min="14852" max="14852" width="7.7109375" style="987" customWidth="1"/>
    <col min="14853" max="15095" width="11.42578125" style="987"/>
    <col min="15096" max="15096" width="9.42578125" style="987" customWidth="1"/>
    <col min="15097" max="15097" width="44.42578125" style="987" bestFit="1" customWidth="1"/>
    <col min="15098" max="15098" width="5.85546875" style="987" customWidth="1"/>
    <col min="15099" max="15099" width="7.28515625" style="987" customWidth="1"/>
    <col min="15100" max="15100" width="13.42578125" style="987" customWidth="1"/>
    <col min="15101" max="15101" width="18.42578125" style="987" bestFit="1" customWidth="1"/>
    <col min="15102" max="15102" width="12" style="987" customWidth="1"/>
    <col min="15103" max="15103" width="13" style="987" customWidth="1"/>
    <col min="15104" max="15104" width="12.140625" style="987" customWidth="1"/>
    <col min="15105" max="15105" width="9" style="987" customWidth="1"/>
    <col min="15106" max="15106" width="8.85546875" style="987" customWidth="1"/>
    <col min="15107" max="15107" width="11.42578125" style="987" customWidth="1"/>
    <col min="15108" max="15108" width="7.7109375" style="987" customWidth="1"/>
    <col min="15109" max="15351" width="11.42578125" style="987"/>
    <col min="15352" max="15352" width="9.42578125" style="987" customWidth="1"/>
    <col min="15353" max="15353" width="44.42578125" style="987" bestFit="1" customWidth="1"/>
    <col min="15354" max="15354" width="5.85546875" style="987" customWidth="1"/>
    <col min="15355" max="15355" width="7.28515625" style="987" customWidth="1"/>
    <col min="15356" max="15356" width="13.42578125" style="987" customWidth="1"/>
    <col min="15357" max="15357" width="18.42578125" style="987" bestFit="1" customWidth="1"/>
    <col min="15358" max="15358" width="12" style="987" customWidth="1"/>
    <col min="15359" max="15359" width="13" style="987" customWidth="1"/>
    <col min="15360" max="15360" width="12.140625" style="987" customWidth="1"/>
    <col min="15361" max="15361" width="9" style="987" customWidth="1"/>
    <col min="15362" max="15362" width="8.85546875" style="987" customWidth="1"/>
    <col min="15363" max="15363" width="11.42578125" style="987" customWidth="1"/>
    <col min="15364" max="15364" width="7.7109375" style="987" customWidth="1"/>
    <col min="15365" max="15607" width="11.42578125" style="987"/>
    <col min="15608" max="15608" width="9.42578125" style="987" customWidth="1"/>
    <col min="15609" max="15609" width="44.42578125" style="987" bestFit="1" customWidth="1"/>
    <col min="15610" max="15610" width="5.85546875" style="987" customWidth="1"/>
    <col min="15611" max="15611" width="7.28515625" style="987" customWidth="1"/>
    <col min="15612" max="15612" width="13.42578125" style="987" customWidth="1"/>
    <col min="15613" max="15613" width="18.42578125" style="987" bestFit="1" customWidth="1"/>
    <col min="15614" max="15614" width="12" style="987" customWidth="1"/>
    <col min="15615" max="15615" width="13" style="987" customWidth="1"/>
    <col min="15616" max="15616" width="12.140625" style="987" customWidth="1"/>
    <col min="15617" max="15617" width="9" style="987" customWidth="1"/>
    <col min="15618" max="15618" width="8.85546875" style="987" customWidth="1"/>
    <col min="15619" max="15619" width="11.42578125" style="987" customWidth="1"/>
    <col min="15620" max="15620" width="7.7109375" style="987" customWidth="1"/>
    <col min="15621" max="15863" width="11.42578125" style="987"/>
    <col min="15864" max="15864" width="9.42578125" style="987" customWidth="1"/>
    <col min="15865" max="15865" width="44.42578125" style="987" bestFit="1" customWidth="1"/>
    <col min="15866" max="15866" width="5.85546875" style="987" customWidth="1"/>
    <col min="15867" max="15867" width="7.28515625" style="987" customWidth="1"/>
    <col min="15868" max="15868" width="13.42578125" style="987" customWidth="1"/>
    <col min="15869" max="15869" width="18.42578125" style="987" bestFit="1" customWidth="1"/>
    <col min="15870" max="15870" width="12" style="987" customWidth="1"/>
    <col min="15871" max="15871" width="13" style="987" customWidth="1"/>
    <col min="15872" max="15872" width="12.140625" style="987" customWidth="1"/>
    <col min="15873" max="15873" width="9" style="987" customWidth="1"/>
    <col min="15874" max="15874" width="8.85546875" style="987" customWidth="1"/>
    <col min="15875" max="15875" width="11.42578125" style="987" customWidth="1"/>
    <col min="15876" max="15876" width="7.7109375" style="987" customWidth="1"/>
    <col min="15877" max="16119" width="11.42578125" style="987"/>
    <col min="16120" max="16120" width="9.42578125" style="987" customWidth="1"/>
    <col min="16121" max="16121" width="44.42578125" style="987" bestFit="1" customWidth="1"/>
    <col min="16122" max="16122" width="5.85546875" style="987" customWidth="1"/>
    <col min="16123" max="16123" width="7.28515625" style="987" customWidth="1"/>
    <col min="16124" max="16124" width="13.42578125" style="987" customWidth="1"/>
    <col min="16125" max="16125" width="18.42578125" style="987" bestFit="1" customWidth="1"/>
    <col min="16126" max="16126" width="12" style="987" customWidth="1"/>
    <col min="16127" max="16127" width="13" style="987" customWidth="1"/>
    <col min="16128" max="16128" width="12.140625" style="987" customWidth="1"/>
    <col min="16129" max="16129" width="9" style="987" customWidth="1"/>
    <col min="16130" max="16130" width="8.85546875" style="987" customWidth="1"/>
    <col min="16131" max="16131" width="11.42578125" style="987" customWidth="1"/>
    <col min="16132" max="16132" width="7.7109375" style="987" customWidth="1"/>
    <col min="16133" max="16384" width="11.42578125" style="987"/>
  </cols>
  <sheetData>
    <row r="1" spans="1:6" ht="38.25" customHeight="1">
      <c r="A1" s="939" t="s">
        <v>274</v>
      </c>
      <c r="B1" s="939"/>
      <c r="C1" s="939"/>
      <c r="D1" s="939"/>
      <c r="E1" s="939"/>
      <c r="F1" s="939"/>
    </row>
    <row r="2" spans="1:6">
      <c r="A2" s="386"/>
      <c r="B2" s="400"/>
      <c r="C2" s="400"/>
      <c r="D2" s="400"/>
      <c r="E2" s="400"/>
      <c r="F2" s="400"/>
    </row>
    <row r="3" spans="1:6">
      <c r="A3" s="387" t="s">
        <v>109</v>
      </c>
      <c r="B3" s="388" t="s">
        <v>110</v>
      </c>
      <c r="C3" s="388" t="s">
        <v>80</v>
      </c>
      <c r="D3" s="388" t="s">
        <v>81</v>
      </c>
      <c r="E3" s="388" t="s">
        <v>82</v>
      </c>
      <c r="F3" s="388" t="s">
        <v>83</v>
      </c>
    </row>
    <row r="4" spans="1:6">
      <c r="A4" s="389">
        <v>1</v>
      </c>
      <c r="B4" s="390" t="s">
        <v>104</v>
      </c>
      <c r="C4" s="391" t="s">
        <v>80</v>
      </c>
      <c r="D4" s="391">
        <v>1</v>
      </c>
      <c r="E4" s="1056"/>
      <c r="F4" s="1056"/>
    </row>
    <row r="5" spans="1:6" ht="30" customHeight="1">
      <c r="A5" s="389">
        <v>2</v>
      </c>
      <c r="B5" s="390" t="s">
        <v>111</v>
      </c>
      <c r="C5" s="391" t="s">
        <v>85</v>
      </c>
      <c r="D5" s="391">
        <v>1</v>
      </c>
      <c r="E5" s="1056"/>
      <c r="F5" s="1056"/>
    </row>
    <row r="6" spans="1:6" ht="30" customHeight="1">
      <c r="A6" s="389">
        <v>3</v>
      </c>
      <c r="B6" s="390" t="s">
        <v>84</v>
      </c>
      <c r="C6" s="391" t="s">
        <v>85</v>
      </c>
      <c r="D6" s="391">
        <v>4</v>
      </c>
      <c r="E6" s="1056"/>
      <c r="F6" s="1056"/>
    </row>
    <row r="7" spans="1:6">
      <c r="A7" s="389">
        <v>4</v>
      </c>
      <c r="B7" s="390" t="s">
        <v>86</v>
      </c>
      <c r="C7" s="391" t="s">
        <v>85</v>
      </c>
      <c r="D7" s="391">
        <v>5</v>
      </c>
      <c r="E7" s="1056"/>
      <c r="F7" s="1056"/>
    </row>
    <row r="8" spans="1:6" ht="44.25" customHeight="1">
      <c r="A8" s="389">
        <v>5</v>
      </c>
      <c r="B8" s="390" t="s">
        <v>87</v>
      </c>
      <c r="C8" s="391" t="s">
        <v>85</v>
      </c>
      <c r="D8" s="391">
        <v>1</v>
      </c>
      <c r="E8" s="1056"/>
      <c r="F8" s="1056"/>
    </row>
    <row r="9" spans="1:6" ht="45" customHeight="1">
      <c r="A9" s="389">
        <v>6</v>
      </c>
      <c r="B9" s="392" t="s">
        <v>88</v>
      </c>
      <c r="C9" s="391" t="s">
        <v>85</v>
      </c>
      <c r="D9" s="391">
        <v>2</v>
      </c>
      <c r="E9" s="1056"/>
      <c r="F9" s="1056"/>
    </row>
    <row r="10" spans="1:6" ht="48" customHeight="1">
      <c r="A10" s="389">
        <v>7</v>
      </c>
      <c r="B10" s="392" t="s">
        <v>89</v>
      </c>
      <c r="C10" s="391" t="s">
        <v>85</v>
      </c>
      <c r="D10" s="391">
        <v>4</v>
      </c>
      <c r="E10" s="1056"/>
      <c r="F10" s="1056"/>
    </row>
    <row r="11" spans="1:6" ht="25.5">
      <c r="A11" s="389">
        <v>8</v>
      </c>
      <c r="B11" s="393" t="s">
        <v>90</v>
      </c>
      <c r="C11" s="391" t="s">
        <v>85</v>
      </c>
      <c r="D11" s="391">
        <v>3</v>
      </c>
      <c r="E11" s="1056"/>
      <c r="F11" s="1056"/>
    </row>
    <row r="12" spans="1:6" ht="26.25" customHeight="1">
      <c r="A12" s="389">
        <v>9</v>
      </c>
      <c r="B12" s="393" t="s">
        <v>91</v>
      </c>
      <c r="C12" s="391" t="s">
        <v>85</v>
      </c>
      <c r="D12" s="391">
        <v>3</v>
      </c>
      <c r="E12" s="1056"/>
      <c r="F12" s="1056"/>
    </row>
    <row r="13" spans="1:6" ht="31.5" customHeight="1">
      <c r="A13" s="389">
        <v>10</v>
      </c>
      <c r="B13" s="329" t="s">
        <v>92</v>
      </c>
      <c r="C13" s="391" t="s">
        <v>85</v>
      </c>
      <c r="D13" s="391">
        <v>3</v>
      </c>
      <c r="E13" s="1056"/>
      <c r="F13" s="1056"/>
    </row>
    <row r="14" spans="1:6" ht="25.5">
      <c r="A14" s="389">
        <v>11</v>
      </c>
      <c r="B14" s="329" t="s">
        <v>93</v>
      </c>
      <c r="C14" s="391" t="s">
        <v>85</v>
      </c>
      <c r="D14" s="391">
        <v>3</v>
      </c>
      <c r="E14" s="1056"/>
      <c r="F14" s="1056"/>
    </row>
    <row r="15" spans="1:6" ht="25.5">
      <c r="A15" s="389">
        <v>12</v>
      </c>
      <c r="B15" s="329" t="s">
        <v>237</v>
      </c>
      <c r="C15" s="391" t="s">
        <v>85</v>
      </c>
      <c r="D15" s="391">
        <v>1</v>
      </c>
      <c r="E15" s="1056"/>
      <c r="F15" s="1056"/>
    </row>
    <row r="16" spans="1:6" ht="30" customHeight="1">
      <c r="A16" s="389">
        <v>13</v>
      </c>
      <c r="B16" s="390" t="s">
        <v>275</v>
      </c>
      <c r="C16" s="391" t="s">
        <v>85</v>
      </c>
      <c r="D16" s="391">
        <v>1</v>
      </c>
      <c r="E16" s="1056"/>
      <c r="F16" s="1056"/>
    </row>
    <row r="17" spans="1:6" ht="36.75" customHeight="1">
      <c r="A17" s="389">
        <v>14</v>
      </c>
      <c r="B17" s="390" t="s">
        <v>276</v>
      </c>
      <c r="C17" s="391" t="s">
        <v>85</v>
      </c>
      <c r="D17" s="391">
        <v>1</v>
      </c>
      <c r="E17" s="1056"/>
      <c r="F17" s="1056"/>
    </row>
    <row r="18" spans="1:6" ht="31.5" customHeight="1">
      <c r="A18" s="389">
        <v>15</v>
      </c>
      <c r="B18" s="329" t="s">
        <v>277</v>
      </c>
      <c r="C18" s="391" t="s">
        <v>85</v>
      </c>
      <c r="D18" s="391">
        <v>1</v>
      </c>
      <c r="E18" s="1056"/>
      <c r="F18" s="1056"/>
    </row>
    <row r="19" spans="1:6" ht="29.25" customHeight="1">
      <c r="A19" s="389">
        <v>16</v>
      </c>
      <c r="B19" s="329" t="s">
        <v>278</v>
      </c>
      <c r="C19" s="391" t="s">
        <v>85</v>
      </c>
      <c r="D19" s="391">
        <v>1</v>
      </c>
      <c r="E19" s="1056"/>
      <c r="F19" s="1056"/>
    </row>
    <row r="20" spans="1:6" ht="25.5">
      <c r="A20" s="389">
        <v>17</v>
      </c>
      <c r="B20" s="329" t="s">
        <v>238</v>
      </c>
      <c r="C20" s="391" t="s">
        <v>85</v>
      </c>
      <c r="D20" s="391">
        <v>1</v>
      </c>
      <c r="E20" s="1056"/>
      <c r="F20" s="1056"/>
    </row>
    <row r="21" spans="1:6" ht="68.25" customHeight="1">
      <c r="A21" s="389">
        <v>18</v>
      </c>
      <c r="B21" s="329" t="s">
        <v>95</v>
      </c>
      <c r="C21" s="391" t="s">
        <v>85</v>
      </c>
      <c r="D21" s="391">
        <v>2</v>
      </c>
      <c r="E21" s="1056"/>
      <c r="F21" s="1056"/>
    </row>
    <row r="22" spans="1:6">
      <c r="A22" s="389">
        <v>19</v>
      </c>
      <c r="B22" s="329" t="s">
        <v>239</v>
      </c>
      <c r="C22" s="391" t="s">
        <v>85</v>
      </c>
      <c r="D22" s="391">
        <v>1</v>
      </c>
      <c r="E22" s="1056"/>
      <c r="F22" s="1056"/>
    </row>
    <row r="23" spans="1:6" ht="26.25">
      <c r="A23" s="389">
        <v>20</v>
      </c>
      <c r="B23" s="390" t="s">
        <v>279</v>
      </c>
      <c r="C23" s="391" t="s">
        <v>11</v>
      </c>
      <c r="D23" s="391">
        <v>30</v>
      </c>
      <c r="E23" s="1056"/>
      <c r="F23" s="1056"/>
    </row>
    <row r="24" spans="1:6" ht="26.25">
      <c r="A24" s="389">
        <v>21</v>
      </c>
      <c r="B24" s="390" t="s">
        <v>245</v>
      </c>
      <c r="C24" s="391" t="s">
        <v>11</v>
      </c>
      <c r="D24" s="391">
        <v>20</v>
      </c>
      <c r="E24" s="1056"/>
      <c r="F24" s="1056"/>
    </row>
    <row r="25" spans="1:6" ht="26.25">
      <c r="A25" s="389">
        <v>22</v>
      </c>
      <c r="B25" s="390" t="s">
        <v>249</v>
      </c>
      <c r="C25" s="391" t="s">
        <v>11</v>
      </c>
      <c r="D25" s="391">
        <v>10</v>
      </c>
      <c r="E25" s="1056"/>
      <c r="F25" s="1056"/>
    </row>
    <row r="26" spans="1:6">
      <c r="A26" s="389">
        <v>23</v>
      </c>
      <c r="B26" s="329" t="s">
        <v>236</v>
      </c>
      <c r="C26" s="391" t="s">
        <v>85</v>
      </c>
      <c r="D26" s="391">
        <v>1</v>
      </c>
      <c r="E26" s="1056"/>
      <c r="F26" s="1056"/>
    </row>
    <row r="27" spans="1:6" ht="94.5" customHeight="1">
      <c r="A27" s="389">
        <v>24</v>
      </c>
      <c r="B27" s="336" t="s">
        <v>683</v>
      </c>
      <c r="C27" s="391" t="s">
        <v>85</v>
      </c>
      <c r="D27" s="391">
        <v>2</v>
      </c>
      <c r="E27" s="1056"/>
      <c r="F27" s="1056"/>
    </row>
    <row r="28" spans="1:6">
      <c r="A28" s="389">
        <v>25</v>
      </c>
      <c r="B28" s="401" t="s">
        <v>112</v>
      </c>
      <c r="C28" s="391" t="s">
        <v>85</v>
      </c>
      <c r="D28" s="391">
        <v>1</v>
      </c>
      <c r="E28" s="1056"/>
      <c r="F28" s="1056"/>
    </row>
    <row r="29" spans="1:6">
      <c r="A29" s="389">
        <v>26</v>
      </c>
      <c r="B29" s="390" t="s">
        <v>101</v>
      </c>
      <c r="C29" s="391" t="s">
        <v>85</v>
      </c>
      <c r="D29" s="391">
        <v>1</v>
      </c>
      <c r="E29" s="1056"/>
      <c r="F29" s="1056"/>
    </row>
    <row r="30" spans="1:6" ht="26.25">
      <c r="A30" s="389">
        <v>27</v>
      </c>
      <c r="B30" s="390" t="s">
        <v>103</v>
      </c>
      <c r="C30" s="391" t="s">
        <v>85</v>
      </c>
      <c r="D30" s="391">
        <v>1</v>
      </c>
      <c r="E30" s="1056"/>
      <c r="F30" s="1056"/>
    </row>
    <row r="31" spans="1:6" ht="25.5">
      <c r="A31" s="389">
        <v>28</v>
      </c>
      <c r="B31" s="329" t="s">
        <v>105</v>
      </c>
      <c r="C31" s="391" t="s">
        <v>85</v>
      </c>
      <c r="D31" s="391">
        <v>1</v>
      </c>
      <c r="E31" s="1056"/>
      <c r="F31" s="1056"/>
    </row>
    <row r="32" spans="1:6" ht="41.25" customHeight="1">
      <c r="A32" s="389">
        <v>29</v>
      </c>
      <c r="B32" s="329" t="s">
        <v>106</v>
      </c>
      <c r="C32" s="391" t="s">
        <v>85</v>
      </c>
      <c r="D32" s="391">
        <v>1</v>
      </c>
      <c r="E32" s="1056"/>
      <c r="F32" s="1056"/>
    </row>
    <row r="33" spans="1:6" ht="14.1" customHeight="1">
      <c r="A33" s="389">
        <v>30</v>
      </c>
      <c r="B33" s="329" t="s">
        <v>257</v>
      </c>
      <c r="C33" s="391" t="s">
        <v>85</v>
      </c>
      <c r="D33" s="391">
        <v>6</v>
      </c>
      <c r="E33" s="1056"/>
      <c r="F33" s="1056"/>
    </row>
    <row r="34" spans="1:6" ht="55.5" customHeight="1">
      <c r="A34" s="389">
        <v>31</v>
      </c>
      <c r="B34" s="392" t="s">
        <v>107</v>
      </c>
      <c r="C34" s="391" t="s">
        <v>85</v>
      </c>
      <c r="D34" s="391">
        <v>1</v>
      </c>
      <c r="E34" s="1056"/>
      <c r="F34" s="1056"/>
    </row>
    <row r="35" spans="1:6" ht="30.75" customHeight="1">
      <c r="A35" s="389">
        <v>32</v>
      </c>
      <c r="B35" s="390" t="s">
        <v>256</v>
      </c>
      <c r="C35" s="391" t="s">
        <v>85</v>
      </c>
      <c r="D35" s="391">
        <v>4</v>
      </c>
      <c r="E35" s="1056"/>
      <c r="F35" s="1056"/>
    </row>
    <row r="36" spans="1:6" ht="25.5">
      <c r="A36" s="389">
        <v>33</v>
      </c>
      <c r="B36" s="329" t="s">
        <v>259</v>
      </c>
      <c r="C36" s="391" t="s">
        <v>85</v>
      </c>
      <c r="D36" s="391">
        <v>2</v>
      </c>
      <c r="E36" s="1056"/>
      <c r="F36" s="1056"/>
    </row>
    <row r="37" spans="1:6" ht="26.25" customHeight="1">
      <c r="A37" s="389">
        <v>34</v>
      </c>
      <c r="B37" s="329" t="s">
        <v>437</v>
      </c>
      <c r="C37" s="391" t="s">
        <v>85</v>
      </c>
      <c r="D37" s="391">
        <v>4</v>
      </c>
      <c r="E37" s="1056"/>
      <c r="F37" s="1056"/>
    </row>
    <row r="38" spans="1:6" ht="63.75">
      <c r="A38" s="389">
        <v>35</v>
      </c>
      <c r="B38" s="329" t="s">
        <v>438</v>
      </c>
      <c r="C38" s="391" t="s">
        <v>85</v>
      </c>
      <c r="D38" s="391">
        <v>1</v>
      </c>
      <c r="E38" s="1056"/>
      <c r="F38" s="1056"/>
    </row>
    <row r="39" spans="1:6" ht="25.5">
      <c r="A39" s="389">
        <v>36</v>
      </c>
      <c r="B39" s="329" t="s">
        <v>524</v>
      </c>
      <c r="C39" s="391" t="s">
        <v>85</v>
      </c>
      <c r="D39" s="391">
        <v>2</v>
      </c>
      <c r="E39" s="1056"/>
      <c r="F39" s="1056"/>
    </row>
    <row r="40" spans="1:6" ht="15.75" thickBot="1">
      <c r="A40" s="940" t="s">
        <v>17</v>
      </c>
      <c r="B40" s="941"/>
      <c r="C40" s="941"/>
      <c r="D40" s="941"/>
      <c r="E40" s="942"/>
      <c r="F40" s="1057"/>
    </row>
    <row r="41" spans="1:6" s="988" customFormat="1" ht="15" customHeight="1" thickTop="1" thickBot="1">
      <c r="A41" s="680" t="s">
        <v>16</v>
      </c>
      <c r="B41" s="681"/>
      <c r="C41" s="681"/>
      <c r="D41" s="681"/>
      <c r="E41" s="681"/>
      <c r="F41" s="682"/>
    </row>
    <row r="42" spans="1:6" s="988" customFormat="1" ht="13.5" thickTop="1">
      <c r="A42" s="532" t="s">
        <v>17</v>
      </c>
      <c r="B42" s="533"/>
      <c r="C42" s="533"/>
      <c r="D42" s="533"/>
      <c r="E42" s="1008"/>
      <c r="F42" s="1009"/>
    </row>
    <row r="43" spans="1:6" s="988" customFormat="1" ht="12.75">
      <c r="A43" s="534" t="s">
        <v>18</v>
      </c>
      <c r="B43" s="535"/>
      <c r="C43" s="535"/>
      <c r="D43" s="535"/>
      <c r="E43" s="1010"/>
      <c r="F43" s="1011"/>
    </row>
    <row r="44" spans="1:6" s="988" customFormat="1" ht="12.75">
      <c r="A44" s="534" t="s">
        <v>19</v>
      </c>
      <c r="B44" s="535"/>
      <c r="C44" s="535"/>
      <c r="D44" s="535"/>
      <c r="E44" s="1010"/>
      <c r="F44" s="1011"/>
    </row>
    <row r="45" spans="1:6" s="988" customFormat="1" ht="12.75">
      <c r="A45" s="534" t="s">
        <v>20</v>
      </c>
      <c r="B45" s="535"/>
      <c r="C45" s="535"/>
      <c r="D45" s="535"/>
      <c r="E45" s="1010"/>
      <c r="F45" s="1011"/>
    </row>
    <row r="46" spans="1:6" s="988" customFormat="1" ht="14.25" customHeight="1" thickBot="1">
      <c r="A46" s="536" t="s">
        <v>78</v>
      </c>
      <c r="B46" s="537"/>
      <c r="C46" s="537"/>
      <c r="D46" s="537"/>
      <c r="E46" s="1012"/>
      <c r="F46" s="1013"/>
    </row>
    <row r="47" spans="1:6" s="988" customFormat="1" ht="17.25" customHeight="1" thickTop="1" thickBot="1">
      <c r="A47" s="538" t="s">
        <v>672</v>
      </c>
      <c r="B47" s="539"/>
      <c r="C47" s="539"/>
      <c r="D47" s="539"/>
      <c r="E47" s="540"/>
      <c r="F47" s="1031"/>
    </row>
    <row r="48" spans="1:6" ht="15.75" thickTop="1">
      <c r="A48" s="385"/>
      <c r="B48" s="396"/>
      <c r="C48" s="385"/>
      <c r="D48" s="385"/>
      <c r="E48" s="385"/>
      <c r="F48" s="399"/>
    </row>
    <row r="49" spans="1:6">
      <c r="A49" s="385"/>
      <c r="B49" s="396"/>
      <c r="C49" s="385"/>
      <c r="D49" s="385"/>
      <c r="E49" s="385"/>
      <c r="F49" s="399"/>
    </row>
    <row r="50" spans="1:6">
      <c r="A50" s="385"/>
      <c r="B50" s="396"/>
      <c r="C50" s="385"/>
      <c r="D50" s="385"/>
      <c r="E50" s="385"/>
      <c r="F50" s="399"/>
    </row>
    <row r="51" spans="1:6">
      <c r="A51" s="385"/>
      <c r="B51" s="396"/>
      <c r="C51" s="385"/>
      <c r="D51" s="385"/>
      <c r="E51" s="385"/>
      <c r="F51" s="399"/>
    </row>
  </sheetData>
  <sheetProtection password="E8FB" sheet="1" objects="1" scenarios="1"/>
  <mergeCells count="4">
    <mergeCell ref="A41:F41"/>
    <mergeCell ref="A47:E47"/>
    <mergeCell ref="A1:F1"/>
    <mergeCell ref="A40:E4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rowBreaks count="2" manualBreakCount="2">
    <brk id="17" max="16383" man="1"/>
    <brk id="3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N33"/>
  <sheetViews>
    <sheetView tabSelected="1" view="pageBreakPreview" zoomScale="90" zoomScaleSheetLayoutView="90" workbookViewId="0">
      <selection activeCell="M12" sqref="M12"/>
    </sheetView>
  </sheetViews>
  <sheetFormatPr baseColWidth="10" defaultRowHeight="12.75"/>
  <cols>
    <col min="1" max="1" width="8.7109375" style="1" customWidth="1"/>
    <col min="2" max="6" width="10.7109375" style="1" customWidth="1"/>
    <col min="7" max="7" width="17.28515625" style="1" customWidth="1"/>
    <col min="8" max="8" width="10.7109375" style="1" customWidth="1"/>
    <col min="9" max="9" width="12.5703125" style="1" customWidth="1"/>
    <col min="10" max="10" width="18.7109375" style="1" customWidth="1"/>
    <col min="11" max="11" width="22.140625" style="1" customWidth="1"/>
    <col min="12" max="12" width="15.42578125" style="1" customWidth="1"/>
    <col min="13" max="16384" width="11.42578125" style="1"/>
  </cols>
  <sheetData>
    <row r="1" spans="1:11" ht="15.95" customHeight="1" thickTop="1">
      <c r="A1" s="649" t="s">
        <v>2</v>
      </c>
      <c r="B1" s="650"/>
      <c r="C1" s="649" t="s">
        <v>3</v>
      </c>
      <c r="D1" s="650"/>
      <c r="E1" s="650"/>
      <c r="F1" s="650"/>
      <c r="G1" s="650"/>
      <c r="H1" s="650"/>
      <c r="I1" s="650"/>
      <c r="J1" s="650"/>
      <c r="K1" s="651"/>
    </row>
    <row r="2" spans="1:11" ht="15.95" customHeight="1" thickBot="1">
      <c r="A2" s="724"/>
      <c r="B2" s="725"/>
      <c r="C2" s="724"/>
      <c r="D2" s="725"/>
      <c r="E2" s="725"/>
      <c r="F2" s="725"/>
      <c r="G2" s="725"/>
      <c r="H2" s="725"/>
      <c r="I2" s="725"/>
      <c r="J2" s="725"/>
      <c r="K2" s="726"/>
    </row>
    <row r="3" spans="1:11" ht="14.1" customHeight="1" thickTop="1">
      <c r="A3" s="645" t="s">
        <v>4</v>
      </c>
      <c r="B3" s="646"/>
      <c r="C3" s="649" t="s">
        <v>169</v>
      </c>
      <c r="D3" s="650"/>
      <c r="E3" s="650"/>
      <c r="F3" s="650"/>
      <c r="G3" s="650"/>
      <c r="H3" s="650"/>
      <c r="I3" s="650"/>
      <c r="J3" s="650"/>
      <c r="K3" s="651"/>
    </row>
    <row r="4" spans="1:11" ht="14.1" customHeight="1" thickBot="1">
      <c r="A4" s="724"/>
      <c r="B4" s="725"/>
      <c r="C4" s="724"/>
      <c r="D4" s="725"/>
      <c r="E4" s="725"/>
      <c r="F4" s="725"/>
      <c r="G4" s="725"/>
      <c r="H4" s="725"/>
      <c r="I4" s="725"/>
      <c r="J4" s="725"/>
      <c r="K4" s="726"/>
    </row>
    <row r="5" spans="1:11" ht="5.25" customHeight="1" thickTop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s="50" customFormat="1" ht="19.5" customHeight="1" thickTop="1" thickBot="1">
      <c r="A6" s="226" t="s">
        <v>5</v>
      </c>
      <c r="B6" s="633" t="s">
        <v>6</v>
      </c>
      <c r="C6" s="634"/>
      <c r="D6" s="634"/>
      <c r="E6" s="634"/>
      <c r="F6" s="634"/>
      <c r="G6" s="635"/>
      <c r="H6" s="227" t="s">
        <v>7</v>
      </c>
      <c r="I6" s="227" t="s">
        <v>8</v>
      </c>
      <c r="J6" s="51" t="s">
        <v>9</v>
      </c>
      <c r="K6" s="228" t="s">
        <v>10</v>
      </c>
    </row>
    <row r="7" spans="1:11" ht="5.25" customHeight="1" thickTop="1" thickBo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s="50" customFormat="1" ht="15.75" customHeight="1" thickTop="1">
      <c r="A8" s="2">
        <v>1</v>
      </c>
      <c r="B8" s="624" t="s">
        <v>429</v>
      </c>
      <c r="C8" s="625"/>
      <c r="D8" s="625"/>
      <c r="E8" s="625"/>
      <c r="F8" s="625"/>
      <c r="G8" s="626"/>
      <c r="H8" s="5"/>
      <c r="I8" s="5"/>
      <c r="J8" s="5"/>
      <c r="K8" s="6"/>
    </row>
    <row r="9" spans="1:11" s="50" customFormat="1" ht="15.75" customHeight="1">
      <c r="A9" s="9">
        <v>1.1000000000000001</v>
      </c>
      <c r="B9" s="953" t="s">
        <v>645</v>
      </c>
      <c r="C9" s="954"/>
      <c r="D9" s="954"/>
      <c r="E9" s="954"/>
      <c r="F9" s="954"/>
      <c r="G9" s="955"/>
      <c r="H9" s="7" t="s">
        <v>14</v>
      </c>
      <c r="I9" s="7">
        <v>1</v>
      </c>
      <c r="J9" s="1058"/>
      <c r="K9" s="1059"/>
    </row>
    <row r="10" spans="1:11" s="50" customFormat="1" ht="15.75" customHeight="1">
      <c r="A10" s="9">
        <v>1.2</v>
      </c>
      <c r="B10" s="953" t="s">
        <v>646</v>
      </c>
      <c r="C10" s="954"/>
      <c r="D10" s="954"/>
      <c r="E10" s="954"/>
      <c r="F10" s="954"/>
      <c r="G10" s="955"/>
      <c r="H10" s="7" t="s">
        <v>14</v>
      </c>
      <c r="I10" s="7">
        <v>1</v>
      </c>
      <c r="J10" s="1058"/>
      <c r="K10" s="1059"/>
    </row>
    <row r="11" spans="1:11" s="50" customFormat="1" ht="15.75" customHeight="1">
      <c r="A11" s="9">
        <v>1.3</v>
      </c>
      <c r="B11" s="953" t="s">
        <v>647</v>
      </c>
      <c r="C11" s="954"/>
      <c r="D11" s="954"/>
      <c r="E11" s="954"/>
      <c r="F11" s="954"/>
      <c r="G11" s="955"/>
      <c r="H11" s="7" t="s">
        <v>14</v>
      </c>
      <c r="I11" s="7">
        <v>1</v>
      </c>
      <c r="J11" s="1058"/>
      <c r="K11" s="1059"/>
    </row>
    <row r="12" spans="1:11" s="50" customFormat="1" ht="15.75" customHeight="1">
      <c r="A12" s="9">
        <v>1.4</v>
      </c>
      <c r="B12" s="953" t="s">
        <v>648</v>
      </c>
      <c r="C12" s="954"/>
      <c r="D12" s="954"/>
      <c r="E12" s="954"/>
      <c r="F12" s="954"/>
      <c r="G12" s="955"/>
      <c r="H12" s="7" t="s">
        <v>14</v>
      </c>
      <c r="I12" s="7">
        <v>2</v>
      </c>
      <c r="J12" s="1058"/>
      <c r="K12" s="1059"/>
    </row>
    <row r="13" spans="1:11" s="50" customFormat="1" ht="15.75" customHeight="1">
      <c r="A13" s="9">
        <v>1.5</v>
      </c>
      <c r="B13" s="953" t="s">
        <v>649</v>
      </c>
      <c r="C13" s="954"/>
      <c r="D13" s="954"/>
      <c r="E13" s="954"/>
      <c r="F13" s="954"/>
      <c r="G13" s="955"/>
      <c r="H13" s="7" t="s">
        <v>14</v>
      </c>
      <c r="I13" s="7">
        <v>2</v>
      </c>
      <c r="J13" s="1058"/>
      <c r="K13" s="1059"/>
    </row>
    <row r="14" spans="1:11" s="50" customFormat="1" ht="15.75" customHeight="1" thickBot="1">
      <c r="A14" s="621" t="s">
        <v>12</v>
      </c>
      <c r="B14" s="622"/>
      <c r="C14" s="622"/>
      <c r="D14" s="622"/>
      <c r="E14" s="622"/>
      <c r="F14" s="622"/>
      <c r="G14" s="622"/>
      <c r="H14" s="622"/>
      <c r="I14" s="622"/>
      <c r="J14" s="623"/>
      <c r="K14" s="1060"/>
    </row>
    <row r="15" spans="1:11" ht="15" customHeight="1" thickTop="1" thickBot="1">
      <c r="A15" s="680" t="s">
        <v>16</v>
      </c>
      <c r="B15" s="681"/>
      <c r="C15" s="681"/>
      <c r="D15" s="681"/>
      <c r="E15" s="681"/>
      <c r="F15" s="681"/>
      <c r="G15" s="681"/>
      <c r="H15" s="681"/>
      <c r="I15" s="681"/>
      <c r="J15" s="681"/>
      <c r="K15" s="682"/>
    </row>
    <row r="16" spans="1:11" ht="13.5" thickTop="1">
      <c r="A16" s="683" t="s">
        <v>17</v>
      </c>
      <c r="B16" s="684"/>
      <c r="C16" s="684"/>
      <c r="D16" s="684"/>
      <c r="E16" s="684"/>
      <c r="F16" s="684"/>
      <c r="G16" s="684"/>
      <c r="H16" s="684"/>
      <c r="I16" s="685"/>
      <c r="J16" s="1008"/>
      <c r="K16" s="1009"/>
    </row>
    <row r="17" spans="1:11">
      <c r="A17" s="671" t="s">
        <v>18</v>
      </c>
      <c r="B17" s="672"/>
      <c r="C17" s="672"/>
      <c r="D17" s="672"/>
      <c r="E17" s="672"/>
      <c r="F17" s="672"/>
      <c r="G17" s="672"/>
      <c r="H17" s="672"/>
      <c r="I17" s="673"/>
      <c r="J17" s="1010"/>
      <c r="K17" s="1011"/>
    </row>
    <row r="18" spans="1:11">
      <c r="A18" s="671" t="s">
        <v>19</v>
      </c>
      <c r="B18" s="672"/>
      <c r="C18" s="672"/>
      <c r="D18" s="672"/>
      <c r="E18" s="672"/>
      <c r="F18" s="672"/>
      <c r="G18" s="672"/>
      <c r="H18" s="672"/>
      <c r="I18" s="673"/>
      <c r="J18" s="1010"/>
      <c r="K18" s="1011"/>
    </row>
    <row r="19" spans="1:11">
      <c r="A19" s="671" t="s">
        <v>20</v>
      </c>
      <c r="B19" s="672"/>
      <c r="C19" s="672"/>
      <c r="D19" s="672"/>
      <c r="E19" s="672"/>
      <c r="F19" s="672"/>
      <c r="G19" s="672"/>
      <c r="H19" s="672"/>
      <c r="I19" s="673"/>
      <c r="J19" s="1010"/>
      <c r="K19" s="1011"/>
    </row>
    <row r="20" spans="1:11" ht="14.25" customHeight="1" thickBot="1">
      <c r="A20" s="943" t="s">
        <v>78</v>
      </c>
      <c r="B20" s="944"/>
      <c r="C20" s="944"/>
      <c r="D20" s="944"/>
      <c r="E20" s="944"/>
      <c r="F20" s="944"/>
      <c r="G20" s="944"/>
      <c r="H20" s="944"/>
      <c r="I20" s="945"/>
      <c r="J20" s="1012"/>
      <c r="K20" s="1013"/>
    </row>
    <row r="21" spans="1:11" ht="17.25" thickTop="1" thickBot="1">
      <c r="A21" s="674" t="s">
        <v>673</v>
      </c>
      <c r="B21" s="675"/>
      <c r="C21" s="675"/>
      <c r="D21" s="675"/>
      <c r="E21" s="675"/>
      <c r="F21" s="675"/>
      <c r="G21" s="675"/>
      <c r="H21" s="675"/>
      <c r="I21" s="676"/>
      <c r="J21" s="531"/>
      <c r="K21" s="1061"/>
    </row>
    <row r="22" spans="1:11" ht="14.25" thickTop="1" thickBo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ht="13.5" thickTop="1">
      <c r="A23" s="32">
        <v>2</v>
      </c>
      <c r="B23" s="732" t="s">
        <v>284</v>
      </c>
      <c r="C23" s="733"/>
      <c r="D23" s="733"/>
      <c r="E23" s="733"/>
      <c r="F23" s="733"/>
      <c r="G23" s="733"/>
      <c r="H23" s="733"/>
      <c r="I23" s="733"/>
      <c r="J23" s="11"/>
      <c r="K23" s="12"/>
    </row>
    <row r="24" spans="1:11" ht="15.75" customHeight="1">
      <c r="A24" s="14">
        <v>2.1</v>
      </c>
      <c r="B24" s="953" t="s">
        <v>650</v>
      </c>
      <c r="C24" s="954"/>
      <c r="D24" s="954"/>
      <c r="E24" s="954"/>
      <c r="F24" s="954"/>
      <c r="G24" s="955"/>
      <c r="H24" s="530" t="s">
        <v>14</v>
      </c>
      <c r="I24" s="530">
        <v>1</v>
      </c>
      <c r="J24" s="1062"/>
      <c r="K24" s="1059"/>
    </row>
    <row r="25" spans="1:11" ht="15.75" customHeight="1">
      <c r="A25" s="14">
        <v>2.2000000000000002</v>
      </c>
      <c r="B25" s="953" t="s">
        <v>651</v>
      </c>
      <c r="C25" s="954"/>
      <c r="D25" s="954"/>
      <c r="E25" s="954"/>
      <c r="F25" s="954"/>
      <c r="G25" s="955"/>
      <c r="H25" s="530" t="s">
        <v>14</v>
      </c>
      <c r="I25" s="530">
        <v>1</v>
      </c>
      <c r="J25" s="1062"/>
      <c r="K25" s="1059"/>
    </row>
    <row r="26" spans="1:11" ht="12.75" customHeight="1">
      <c r="A26" s="14">
        <v>2.2999999999999998</v>
      </c>
      <c r="B26" s="953" t="s">
        <v>652</v>
      </c>
      <c r="C26" s="954"/>
      <c r="D26" s="954"/>
      <c r="E26" s="954"/>
      <c r="F26" s="954"/>
      <c r="G26" s="955"/>
      <c r="H26" s="530" t="s">
        <v>14</v>
      </c>
      <c r="I26" s="530">
        <v>1</v>
      </c>
      <c r="J26" s="1062"/>
      <c r="K26" s="1059"/>
    </row>
    <row r="27" spans="1:11" ht="15.75" customHeight="1">
      <c r="A27" s="14">
        <v>2.4</v>
      </c>
      <c r="B27" s="953" t="s">
        <v>653</v>
      </c>
      <c r="C27" s="954"/>
      <c r="D27" s="954"/>
      <c r="E27" s="954"/>
      <c r="F27" s="954"/>
      <c r="G27" s="955"/>
      <c r="H27" s="530" t="s">
        <v>14</v>
      </c>
      <c r="I27" s="530">
        <v>2</v>
      </c>
      <c r="J27" s="1062"/>
      <c r="K27" s="1059"/>
    </row>
    <row r="28" spans="1:11" ht="15.75" customHeight="1">
      <c r="A28" s="14">
        <v>2.5</v>
      </c>
      <c r="B28" s="953" t="s">
        <v>654</v>
      </c>
      <c r="C28" s="954"/>
      <c r="D28" s="954"/>
      <c r="E28" s="954"/>
      <c r="F28" s="954"/>
      <c r="G28" s="955"/>
      <c r="H28" s="530" t="s">
        <v>14</v>
      </c>
      <c r="I28" s="530">
        <v>2</v>
      </c>
      <c r="J28" s="1062"/>
      <c r="K28" s="1059"/>
    </row>
    <row r="29" spans="1:11" ht="13.5" thickBot="1">
      <c r="A29" s="949" t="s">
        <v>12</v>
      </c>
      <c r="B29" s="950"/>
      <c r="C29" s="950"/>
      <c r="D29" s="950"/>
      <c r="E29" s="950"/>
      <c r="F29" s="950"/>
      <c r="G29" s="950"/>
      <c r="H29" s="950"/>
      <c r="I29" s="950"/>
      <c r="J29" s="951"/>
      <c r="K29" s="1063"/>
    </row>
    <row r="30" spans="1:11" ht="14.25" thickTop="1" thickBot="1">
      <c r="A30" s="952" t="s">
        <v>18</v>
      </c>
      <c r="B30" s="952"/>
      <c r="C30" s="952"/>
      <c r="D30" s="952"/>
      <c r="E30" s="952"/>
      <c r="F30" s="952"/>
      <c r="G30" s="952"/>
      <c r="H30" s="952"/>
      <c r="I30" s="952"/>
      <c r="J30" s="1064"/>
      <c r="K30" s="1061"/>
    </row>
    <row r="31" spans="1:11" ht="14.25" thickTop="1" thickBot="1">
      <c r="A31" s="946" t="s">
        <v>675</v>
      </c>
      <c r="B31" s="947"/>
      <c r="C31" s="947"/>
      <c r="D31" s="947"/>
      <c r="E31" s="947"/>
      <c r="F31" s="947"/>
      <c r="G31" s="947"/>
      <c r="H31" s="947"/>
      <c r="I31" s="947"/>
      <c r="J31" s="948"/>
      <c r="K31" s="1061"/>
    </row>
    <row r="32" spans="1:11" ht="17.25" thickTop="1" thickBot="1">
      <c r="A32" s="538" t="s">
        <v>674</v>
      </c>
      <c r="B32" s="539"/>
      <c r="C32" s="539"/>
      <c r="D32" s="539"/>
      <c r="E32" s="539"/>
      <c r="F32" s="539"/>
      <c r="G32" s="539"/>
      <c r="H32" s="539"/>
      <c r="I32" s="539"/>
      <c r="J32" s="540"/>
      <c r="K32" s="1015"/>
    </row>
    <row r="33" ht="13.5" thickTop="1"/>
  </sheetData>
  <sheetProtection password="E8FB" sheet="1" objects="1" scenarios="1"/>
  <mergeCells count="29">
    <mergeCell ref="B8:G8"/>
    <mergeCell ref="B9:G9"/>
    <mergeCell ref="B10:G10"/>
    <mergeCell ref="B11:G11"/>
    <mergeCell ref="A1:B2"/>
    <mergeCell ref="C1:K2"/>
    <mergeCell ref="A3:B4"/>
    <mergeCell ref="C3:K4"/>
    <mergeCell ref="B6:G6"/>
    <mergeCell ref="A15:K15"/>
    <mergeCell ref="A16:I16"/>
    <mergeCell ref="B13:G13"/>
    <mergeCell ref="A14:J14"/>
    <mergeCell ref="B12:G12"/>
    <mergeCell ref="B23:I23"/>
    <mergeCell ref="B24:G24"/>
    <mergeCell ref="B25:G25"/>
    <mergeCell ref="B26:G26"/>
    <mergeCell ref="B27:G27"/>
    <mergeCell ref="A32:J32"/>
    <mergeCell ref="A31:J31"/>
    <mergeCell ref="A29:J29"/>
    <mergeCell ref="A30:I30"/>
    <mergeCell ref="B28:G28"/>
    <mergeCell ref="A17:I17"/>
    <mergeCell ref="A18:I18"/>
    <mergeCell ref="A19:I19"/>
    <mergeCell ref="A20:I20"/>
    <mergeCell ref="A21:I21"/>
  </mergeCells>
  <pageMargins left="0.98425196850393704" right="0.70866141732283472" top="1.1811023622047245" bottom="0.74803149606299213" header="0.31496062992125984" footer="0.31496062992125984"/>
  <pageSetup scale="61" fitToWidth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4"/>
  <dimension ref="C7:M29"/>
  <sheetViews>
    <sheetView topLeftCell="B1" workbookViewId="0">
      <selection activeCell="E3" sqref="E3"/>
    </sheetView>
  </sheetViews>
  <sheetFormatPr baseColWidth="10" defaultRowHeight="12.75"/>
  <cols>
    <col min="1" max="2" width="11.42578125" style="73"/>
    <col min="3" max="6" width="16.5703125" style="73" bestFit="1" customWidth="1"/>
    <col min="7" max="7" width="11.42578125" style="73"/>
    <col min="8" max="8" width="16.5703125" style="73" bestFit="1" customWidth="1"/>
    <col min="9" max="9" width="12.140625" style="73" bestFit="1" customWidth="1"/>
    <col min="10" max="12" width="11.42578125" style="73"/>
    <col min="13" max="13" width="12.140625" style="73" bestFit="1" customWidth="1"/>
    <col min="14" max="16384" width="11.42578125" style="73"/>
  </cols>
  <sheetData>
    <row r="7" spans="3:13">
      <c r="C7" s="968" t="s">
        <v>205</v>
      </c>
      <c r="D7" s="968"/>
      <c r="E7" s="968"/>
      <c r="G7" s="968" t="s">
        <v>208</v>
      </c>
      <c r="H7" s="968"/>
      <c r="I7" s="968"/>
      <c r="K7" s="968" t="s">
        <v>211</v>
      </c>
      <c r="L7" s="968"/>
      <c r="M7" s="968"/>
    </row>
    <row r="8" spans="3:13">
      <c r="C8" s="74" t="s">
        <v>202</v>
      </c>
      <c r="D8" s="74" t="s">
        <v>203</v>
      </c>
      <c r="E8" s="74" t="s">
        <v>204</v>
      </c>
      <c r="G8" s="74" t="s">
        <v>202</v>
      </c>
      <c r="H8" s="74" t="s">
        <v>203</v>
      </c>
      <c r="I8" s="74" t="s">
        <v>204</v>
      </c>
      <c r="K8" s="74" t="s">
        <v>202</v>
      </c>
      <c r="L8" s="74" t="s">
        <v>203</v>
      </c>
      <c r="M8" s="74" t="s">
        <v>204</v>
      </c>
    </row>
    <row r="9" spans="3:13">
      <c r="C9" s="75">
        <v>9329145.3862362299</v>
      </c>
      <c r="D9" s="75">
        <f>+C9</f>
        <v>9329145.3862362299</v>
      </c>
      <c r="E9" s="75">
        <f>+D9</f>
        <v>9329145.3862362299</v>
      </c>
      <c r="G9" s="75">
        <v>2343236.1599999997</v>
      </c>
      <c r="H9" s="75">
        <f>+G9</f>
        <v>2343236.1599999997</v>
      </c>
      <c r="I9" s="75">
        <f>+H9</f>
        <v>2343236.1599999997</v>
      </c>
      <c r="K9" s="75">
        <v>6140589.2801852496</v>
      </c>
      <c r="L9" s="75">
        <f>+K9</f>
        <v>6140589.2801852496</v>
      </c>
      <c r="M9" s="75">
        <f>+L9</f>
        <v>6140589.2801852496</v>
      </c>
    </row>
    <row r="10" spans="3:13">
      <c r="C10" s="969">
        <f>+SUM(C9:E9)</f>
        <v>27987436.158708692</v>
      </c>
      <c r="D10" s="969"/>
      <c r="E10" s="969"/>
      <c r="G10" s="969">
        <f>+SUM(G9:I9)</f>
        <v>7029708.4799999986</v>
      </c>
      <c r="H10" s="969"/>
      <c r="I10" s="969"/>
      <c r="K10" s="969">
        <f>+SUM(K9:M9)</f>
        <v>18421767.84055575</v>
      </c>
      <c r="L10" s="969"/>
      <c r="M10" s="969"/>
    </row>
    <row r="13" spans="3:13">
      <c r="C13" s="968" t="s">
        <v>206</v>
      </c>
      <c r="D13" s="968"/>
      <c r="E13" s="968"/>
      <c r="G13" s="968" t="s">
        <v>209</v>
      </c>
      <c r="H13" s="968"/>
      <c r="I13" s="968"/>
      <c r="K13" s="968" t="s">
        <v>212</v>
      </c>
      <c r="L13" s="968"/>
      <c r="M13" s="968"/>
    </row>
    <row r="14" spans="3:13">
      <c r="C14" s="74" t="s">
        <v>202</v>
      </c>
      <c r="D14" s="74" t="s">
        <v>203</v>
      </c>
      <c r="E14" s="74" t="s">
        <v>204</v>
      </c>
      <c r="G14" s="74" t="s">
        <v>202</v>
      </c>
      <c r="H14" s="74" t="s">
        <v>203</v>
      </c>
      <c r="I14" s="74" t="s">
        <v>204</v>
      </c>
      <c r="K14" s="74" t="s">
        <v>202</v>
      </c>
      <c r="L14" s="74" t="s">
        <v>203</v>
      </c>
      <c r="M14" s="74" t="s">
        <v>204</v>
      </c>
    </row>
    <row r="15" spans="3:13">
      <c r="C15" s="75">
        <v>76306482.569988593</v>
      </c>
      <c r="D15" s="75">
        <f>+C15</f>
        <v>76306482.569988593</v>
      </c>
      <c r="E15" s="75">
        <f>+D15</f>
        <v>76306482.569988593</v>
      </c>
      <c r="G15" s="75">
        <v>546043.92317999981</v>
      </c>
      <c r="H15" s="75">
        <f>+G15</f>
        <v>546043.92317999981</v>
      </c>
      <c r="I15" s="75">
        <f>+H15</f>
        <v>546043.92317999981</v>
      </c>
      <c r="K15" s="75">
        <v>3421975.1216095001</v>
      </c>
      <c r="L15" s="75">
        <f>+K15</f>
        <v>3421975.1216095001</v>
      </c>
      <c r="M15" s="75">
        <f>+L15</f>
        <v>3421975.1216095001</v>
      </c>
    </row>
    <row r="16" spans="3:13">
      <c r="C16" s="969">
        <f>+SUM(C15:E15)</f>
        <v>228919447.70996577</v>
      </c>
      <c r="D16" s="969"/>
      <c r="E16" s="969"/>
      <c r="G16" s="969">
        <f>+SUM(G15:I15)</f>
        <v>1638131.7695399993</v>
      </c>
      <c r="H16" s="969"/>
      <c r="I16" s="969"/>
      <c r="K16" s="969">
        <f>+SUM(K15:M15)</f>
        <v>10265925.364828501</v>
      </c>
      <c r="L16" s="969"/>
      <c r="M16" s="969"/>
    </row>
    <row r="19" spans="3:13">
      <c r="C19" s="968" t="s">
        <v>207</v>
      </c>
      <c r="D19" s="968"/>
      <c r="E19" s="968"/>
      <c r="G19" s="968" t="s">
        <v>210</v>
      </c>
      <c r="H19" s="968"/>
      <c r="I19" s="968"/>
      <c r="K19" s="968" t="s">
        <v>213</v>
      </c>
      <c r="L19" s="968"/>
      <c r="M19" s="968"/>
    </row>
    <row r="20" spans="3:13">
      <c r="C20" s="74" t="s">
        <v>202</v>
      </c>
      <c r="D20" s="74" t="s">
        <v>203</v>
      </c>
      <c r="E20" s="74" t="s">
        <v>204</v>
      </c>
      <c r="G20" s="74" t="s">
        <v>202</v>
      </c>
      <c r="H20" s="74" t="s">
        <v>203</v>
      </c>
      <c r="I20" s="74" t="s">
        <v>204</v>
      </c>
      <c r="K20" s="74" t="s">
        <v>202</v>
      </c>
      <c r="L20" s="74" t="s">
        <v>203</v>
      </c>
      <c r="M20" s="74" t="s">
        <v>204</v>
      </c>
    </row>
    <row r="21" spans="3:13">
      <c r="C21" s="75">
        <v>1107792.0071583637</v>
      </c>
      <c r="D21" s="75">
        <f>+C21</f>
        <v>1107792.0071583637</v>
      </c>
      <c r="E21" s="75">
        <f>+D21</f>
        <v>1107792.0071583637</v>
      </c>
      <c r="G21" s="75">
        <v>546043.92317999981</v>
      </c>
      <c r="H21" s="75">
        <f>+G21</f>
        <v>546043.92317999981</v>
      </c>
      <c r="I21" s="75">
        <f>+H21</f>
        <v>546043.92317999981</v>
      </c>
      <c r="K21" s="75">
        <v>10493986.348740002</v>
      </c>
      <c r="L21" s="75">
        <f>+K21</f>
        <v>10493986.348740002</v>
      </c>
      <c r="M21" s="75">
        <f>+L21</f>
        <v>10493986.348740002</v>
      </c>
    </row>
    <row r="22" spans="3:13">
      <c r="C22" s="969">
        <f>+SUM(C21:E21)</f>
        <v>3323376.0214750911</v>
      </c>
      <c r="D22" s="969"/>
      <c r="E22" s="969"/>
      <c r="G22" s="969">
        <f>+SUM(G21:I21)</f>
        <v>1638131.7695399993</v>
      </c>
      <c r="H22" s="969"/>
      <c r="I22" s="969"/>
      <c r="K22" s="969">
        <f>+SUM(K21:M21)</f>
        <v>31481959.046220005</v>
      </c>
      <c r="L22" s="969"/>
      <c r="M22" s="969"/>
    </row>
    <row r="25" spans="3:13">
      <c r="K25" s="968" t="s">
        <v>214</v>
      </c>
      <c r="L25" s="968"/>
      <c r="M25" s="968"/>
    </row>
    <row r="26" spans="3:13">
      <c r="K26" s="74" t="s">
        <v>202</v>
      </c>
      <c r="L26" s="74" t="s">
        <v>203</v>
      </c>
      <c r="M26" s="74" t="s">
        <v>204</v>
      </c>
    </row>
    <row r="27" spans="3:13">
      <c r="K27" s="75">
        <v>100069.05</v>
      </c>
      <c r="L27" s="75">
        <f>+K27</f>
        <v>100069.05</v>
      </c>
      <c r="M27" s="75">
        <f>+L27</f>
        <v>100069.05</v>
      </c>
    </row>
    <row r="28" spans="3:13">
      <c r="C28" s="76" t="s">
        <v>202</v>
      </c>
      <c r="D28" s="76" t="s">
        <v>203</v>
      </c>
      <c r="E28" s="76" t="s">
        <v>202</v>
      </c>
      <c r="F28" s="76" t="s">
        <v>22</v>
      </c>
      <c r="K28" s="969">
        <f>+SUM(K27:M27)</f>
        <v>300207.15000000002</v>
      </c>
      <c r="L28" s="969"/>
      <c r="M28" s="969"/>
    </row>
    <row r="29" spans="3:13">
      <c r="C29" s="77">
        <f>+C9+C15+C21+G9+G15+G21+K9+K15+K21+K28</f>
        <v>110535501.87027794</v>
      </c>
      <c r="D29" s="78">
        <f>+D9+D15+D21+H9+H15+H21+L9+L15+L21+L27</f>
        <v>110335363.77027793</v>
      </c>
      <c r="E29" s="78">
        <f>+E9+E15+E21+I9+I15+I21+M9+M15+M21+M27</f>
        <v>110335363.77027793</v>
      </c>
      <c r="F29" s="78">
        <f>+SUM(C29:E29)</f>
        <v>331206229.41083378</v>
      </c>
      <c r="H29" s="79"/>
    </row>
  </sheetData>
  <mergeCells count="20">
    <mergeCell ref="G22:I22"/>
    <mergeCell ref="C7:E7"/>
    <mergeCell ref="C10:E10"/>
    <mergeCell ref="C13:E13"/>
    <mergeCell ref="C16:E16"/>
    <mergeCell ref="C19:E19"/>
    <mergeCell ref="C22:E22"/>
    <mergeCell ref="G7:I7"/>
    <mergeCell ref="G10:I10"/>
    <mergeCell ref="G13:I13"/>
    <mergeCell ref="G16:I16"/>
    <mergeCell ref="G19:I19"/>
    <mergeCell ref="K25:M25"/>
    <mergeCell ref="K28:M28"/>
    <mergeCell ref="K7:M7"/>
    <mergeCell ref="K10:M10"/>
    <mergeCell ref="K13:M13"/>
    <mergeCell ref="K16:M16"/>
    <mergeCell ref="K19:M19"/>
    <mergeCell ref="K22:M22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5"/>
  <dimension ref="A1:R29"/>
  <sheetViews>
    <sheetView view="pageBreakPreview" zoomScale="145" zoomScaleSheetLayoutView="145" workbookViewId="0">
      <selection activeCell="F30" sqref="F30"/>
    </sheetView>
  </sheetViews>
  <sheetFormatPr baseColWidth="10" defaultRowHeight="12.75"/>
  <cols>
    <col min="1" max="1" width="8.7109375" style="1" customWidth="1"/>
    <col min="2" max="4" width="10.7109375" style="1" customWidth="1"/>
    <col min="5" max="5" width="15.85546875" style="1" customWidth="1"/>
    <col min="6" max="6" width="12.140625" style="1" customWidth="1"/>
    <col min="7" max="7" width="2.28515625" style="1" customWidth="1"/>
    <col min="8" max="8" width="18" style="1" customWidth="1"/>
    <col min="9" max="9" width="17.28515625" style="1" customWidth="1"/>
    <col min="10" max="10" width="19" style="1" customWidth="1"/>
    <col min="11" max="11" width="19.140625" style="1" hidden="1" customWidth="1"/>
    <col min="12" max="12" width="18.5703125" style="1" hidden="1" customWidth="1"/>
    <col min="13" max="13" width="18.7109375" style="1" hidden="1" customWidth="1"/>
    <col min="14" max="15" width="18.140625" style="1" hidden="1" customWidth="1"/>
    <col min="16" max="16" width="16.5703125" style="1" hidden="1" customWidth="1"/>
    <col min="17" max="17" width="16.5703125" style="1" bestFit="1" customWidth="1"/>
    <col min="18" max="18" width="19.140625" style="1" bestFit="1" customWidth="1"/>
    <col min="19" max="16384" width="11.42578125" style="1"/>
  </cols>
  <sheetData>
    <row r="1" spans="1:18" ht="15" customHeight="1">
      <c r="A1" s="653"/>
      <c r="B1" s="654"/>
      <c r="C1" s="659" t="s">
        <v>0</v>
      </c>
      <c r="D1" s="660"/>
      <c r="E1" s="660"/>
      <c r="F1" s="660"/>
      <c r="G1" s="660"/>
      <c r="H1" s="660"/>
      <c r="I1" s="661"/>
      <c r="J1" s="668" t="s">
        <v>1</v>
      </c>
    </row>
    <row r="2" spans="1:18" ht="11.25" customHeight="1">
      <c r="A2" s="655"/>
      <c r="B2" s="656"/>
      <c r="C2" s="662"/>
      <c r="D2" s="663"/>
      <c r="E2" s="663"/>
      <c r="F2" s="663"/>
      <c r="G2" s="663"/>
      <c r="H2" s="663"/>
      <c r="I2" s="664"/>
      <c r="J2" s="669"/>
    </row>
    <row r="3" spans="1:18" ht="14.25" customHeight="1">
      <c r="A3" s="655"/>
      <c r="B3" s="656"/>
      <c r="C3" s="662"/>
      <c r="D3" s="663"/>
      <c r="E3" s="663"/>
      <c r="F3" s="663"/>
      <c r="G3" s="663"/>
      <c r="H3" s="663"/>
      <c r="I3" s="664"/>
      <c r="J3" s="669"/>
    </row>
    <row r="4" spans="1:18" ht="19.5" customHeight="1" thickBot="1">
      <c r="A4" s="657"/>
      <c r="B4" s="658"/>
      <c r="C4" s="665"/>
      <c r="D4" s="666"/>
      <c r="E4" s="666"/>
      <c r="F4" s="666"/>
      <c r="G4" s="666"/>
      <c r="H4" s="666"/>
      <c r="I4" s="667"/>
      <c r="J4" s="670"/>
    </row>
    <row r="5" spans="1:18" ht="6" customHeight="1" thickBot="1">
      <c r="A5" s="62"/>
      <c r="B5" s="10"/>
      <c r="C5" s="10"/>
      <c r="D5" s="10"/>
      <c r="E5" s="10"/>
      <c r="F5" s="10"/>
      <c r="G5" s="10"/>
      <c r="H5" s="10"/>
      <c r="I5" s="10"/>
      <c r="J5" s="63"/>
    </row>
    <row r="6" spans="1:18" ht="15.95" customHeight="1" thickTop="1">
      <c r="A6" s="964" t="s">
        <v>2</v>
      </c>
      <c r="B6" s="650"/>
      <c r="C6" s="649" t="s">
        <v>3</v>
      </c>
      <c r="D6" s="650"/>
      <c r="E6" s="650"/>
      <c r="F6" s="650"/>
      <c r="G6" s="650"/>
      <c r="H6" s="650"/>
      <c r="I6" s="650"/>
      <c r="J6" s="965"/>
    </row>
    <row r="7" spans="1:18" ht="15.95" customHeight="1" thickBot="1">
      <c r="A7" s="961"/>
      <c r="B7" s="648"/>
      <c r="C7" s="966"/>
      <c r="D7" s="648"/>
      <c r="E7" s="648"/>
      <c r="F7" s="648"/>
      <c r="G7" s="648"/>
      <c r="H7" s="648"/>
      <c r="I7" s="648"/>
      <c r="J7" s="967"/>
    </row>
    <row r="8" spans="1:18" ht="14.1" customHeight="1" thickTop="1" thickBot="1">
      <c r="A8" s="960" t="s">
        <v>4</v>
      </c>
      <c r="B8" s="646"/>
      <c r="C8" s="962" t="s">
        <v>168</v>
      </c>
      <c r="D8" s="962"/>
      <c r="E8" s="962"/>
      <c r="F8" s="962"/>
      <c r="G8" s="962"/>
      <c r="H8" s="962"/>
      <c r="I8" s="962"/>
      <c r="J8" s="963"/>
    </row>
    <row r="9" spans="1:18" ht="14.1" customHeight="1" thickTop="1" thickBot="1">
      <c r="A9" s="961"/>
      <c r="B9" s="648"/>
      <c r="C9" s="962"/>
      <c r="D9" s="962"/>
      <c r="E9" s="962"/>
      <c r="F9" s="962"/>
      <c r="G9" s="962"/>
      <c r="H9" s="962"/>
      <c r="I9" s="962"/>
      <c r="J9" s="963"/>
      <c r="L9" s="276"/>
      <c r="M9" s="276"/>
      <c r="N9" s="276"/>
      <c r="O9" s="276"/>
      <c r="P9" s="276"/>
      <c r="Q9" s="276"/>
    </row>
    <row r="10" spans="1:18" ht="5.25" customHeight="1" thickTop="1" thickBot="1">
      <c r="A10" s="62"/>
      <c r="B10" s="10"/>
      <c r="C10" s="10"/>
      <c r="D10" s="10"/>
      <c r="E10" s="10"/>
      <c r="F10" s="10"/>
      <c r="G10" s="10"/>
      <c r="H10" s="10"/>
      <c r="I10" s="10"/>
      <c r="J10" s="63"/>
    </row>
    <row r="11" spans="1:18" s="50" customFormat="1" ht="19.5" customHeight="1" thickTop="1" thickBot="1">
      <c r="A11" s="64" t="s">
        <v>5</v>
      </c>
      <c r="B11" s="633" t="s">
        <v>6</v>
      </c>
      <c r="C11" s="634"/>
      <c r="D11" s="634"/>
      <c r="E11" s="634"/>
      <c r="F11" s="634"/>
      <c r="G11" s="635"/>
      <c r="H11" s="272" t="s">
        <v>8</v>
      </c>
      <c r="I11" s="51" t="s">
        <v>9</v>
      </c>
      <c r="J11" s="65" t="s">
        <v>10</v>
      </c>
      <c r="K11" s="275"/>
      <c r="L11" s="280">
        <v>0.08</v>
      </c>
      <c r="M11" s="280">
        <v>0.02</v>
      </c>
      <c r="N11" s="275"/>
      <c r="O11" s="275"/>
      <c r="P11" s="275"/>
      <c r="Q11" s="275"/>
      <c r="R11" s="275"/>
    </row>
    <row r="12" spans="1:18" ht="5.25" customHeight="1" thickTop="1">
      <c r="A12" s="62"/>
      <c r="B12" s="10"/>
      <c r="C12" s="10"/>
      <c r="D12" s="10"/>
      <c r="E12" s="10"/>
      <c r="F12" s="10"/>
      <c r="G12" s="10"/>
      <c r="H12" s="10"/>
      <c r="I12" s="10"/>
      <c r="J12" s="63"/>
    </row>
    <row r="13" spans="1:18" s="50" customFormat="1" ht="15.75" customHeight="1">
      <c r="A13" s="66">
        <v>1</v>
      </c>
      <c r="B13" s="933" t="s">
        <v>73</v>
      </c>
      <c r="C13" s="793"/>
      <c r="D13" s="793"/>
      <c r="E13" s="793"/>
      <c r="F13" s="793"/>
      <c r="G13" s="959"/>
      <c r="H13" s="72">
        <v>1</v>
      </c>
      <c r="I13" s="56">
        <f>+'LINEA IMP '!K89</f>
        <v>2962117069.7611995</v>
      </c>
      <c r="J13" s="67">
        <f t="shared" ref="J13:J24" si="0">+H13*I13</f>
        <v>2962117069.7611995</v>
      </c>
      <c r="K13" s="273">
        <f>+'LINEA IMP '!K86</f>
        <v>2692833694.3283634</v>
      </c>
      <c r="L13" s="273">
        <f>+K13*$L$11</f>
        <v>215426695.54626909</v>
      </c>
      <c r="M13" s="273">
        <f>+K13*$M$11</f>
        <v>53856673.886567272</v>
      </c>
      <c r="N13" s="273"/>
      <c r="O13" s="273"/>
      <c r="P13" s="273"/>
      <c r="Q13" s="273"/>
      <c r="R13" s="273"/>
    </row>
    <row r="14" spans="1:18" s="50" customFormat="1" ht="15.75" customHeight="1">
      <c r="A14" s="66">
        <v>2</v>
      </c>
      <c r="B14" s="933" t="str">
        <f>[56]PTAP!B13</f>
        <v>SISTEMA DE POTABILIZACION MEDIANTE PLANTA DE OSMOSIS INVERSA</v>
      </c>
      <c r="C14" s="793"/>
      <c r="D14" s="793"/>
      <c r="E14" s="793"/>
      <c r="F14" s="793"/>
      <c r="G14" s="959"/>
      <c r="H14" s="72">
        <v>1</v>
      </c>
      <c r="I14" s="56" t="e">
        <f>#REF!</f>
        <v>#REF!</v>
      </c>
      <c r="J14" s="67" t="e">
        <f t="shared" si="0"/>
        <v>#REF!</v>
      </c>
      <c r="K14" s="273" t="e">
        <f>+#REF!</f>
        <v>#REF!</v>
      </c>
      <c r="L14" s="273" t="e">
        <f t="shared" ref="L14:L24" si="1">+K14*$L$11</f>
        <v>#REF!</v>
      </c>
      <c r="M14" s="273" t="e">
        <f t="shared" ref="M14:M24" si="2">+K14*$M$11</f>
        <v>#REF!</v>
      </c>
      <c r="N14" s="273"/>
      <c r="O14" s="273"/>
      <c r="P14" s="273"/>
      <c r="Q14" s="273"/>
      <c r="R14" s="273"/>
    </row>
    <row r="15" spans="1:18" s="50" customFormat="1" ht="15.75" customHeight="1">
      <c r="A15" s="66">
        <v>3</v>
      </c>
      <c r="B15" s="933" t="str">
        <f>'[57]EQUIP POZO'!B13:G13</f>
        <v>EQUIPAMIENTO POZO DE BOMBEO 1 UBICADO EN LA  PTAP</v>
      </c>
      <c r="C15" s="793"/>
      <c r="D15" s="793"/>
      <c r="E15" s="793"/>
      <c r="F15" s="793"/>
      <c r="G15" s="959"/>
      <c r="H15" s="72">
        <v>1</v>
      </c>
      <c r="I15" s="56" t="e">
        <f>+#REF!</f>
        <v>#REF!</v>
      </c>
      <c r="J15" s="67" t="e">
        <f t="shared" si="0"/>
        <v>#REF!</v>
      </c>
      <c r="K15" s="273" t="e">
        <f>+#REF!</f>
        <v>#REF!</v>
      </c>
      <c r="L15" s="273" t="e">
        <f t="shared" si="1"/>
        <v>#REF!</v>
      </c>
      <c r="M15" s="273" t="e">
        <f t="shared" si="2"/>
        <v>#REF!</v>
      </c>
      <c r="N15" s="273"/>
      <c r="O15" s="273"/>
      <c r="P15" s="273"/>
      <c r="Q15" s="273"/>
      <c r="R15" s="273"/>
    </row>
    <row r="16" spans="1:18" s="50" customFormat="1" ht="15.75" customHeight="1">
      <c r="A16" s="66">
        <v>4</v>
      </c>
      <c r="B16" s="933" t="s">
        <v>281</v>
      </c>
      <c r="C16" s="793"/>
      <c r="D16" s="793"/>
      <c r="E16" s="793"/>
      <c r="F16" s="793"/>
      <c r="G16" s="959"/>
      <c r="H16" s="72">
        <v>1</v>
      </c>
      <c r="I16" s="56" t="e">
        <f>+#REF!</f>
        <v>#REF!</v>
      </c>
      <c r="J16" s="67" t="e">
        <f t="shared" si="0"/>
        <v>#REF!</v>
      </c>
      <c r="K16" s="273" t="e">
        <f>+#REF!</f>
        <v>#REF!</v>
      </c>
      <c r="L16" s="273" t="e">
        <f t="shared" si="1"/>
        <v>#REF!</v>
      </c>
      <c r="M16" s="273" t="e">
        <f t="shared" si="2"/>
        <v>#REF!</v>
      </c>
      <c r="N16" s="273"/>
      <c r="O16" s="273"/>
      <c r="P16" s="273"/>
      <c r="Q16" s="273"/>
      <c r="R16" s="273"/>
    </row>
    <row r="17" spans="1:18" s="50" customFormat="1" ht="15.75" customHeight="1">
      <c r="A17" s="66">
        <v>5</v>
      </c>
      <c r="B17" s="933" t="s">
        <v>358</v>
      </c>
      <c r="C17" s="793"/>
      <c r="D17" s="793"/>
      <c r="E17" s="793"/>
      <c r="F17" s="793"/>
      <c r="G17" s="959"/>
      <c r="H17" s="72">
        <v>1</v>
      </c>
      <c r="I17" s="56">
        <f>+'CONST CASETA'!K67</f>
        <v>849360054.71202993</v>
      </c>
      <c r="J17" s="67">
        <f t="shared" si="0"/>
        <v>849360054.71202993</v>
      </c>
      <c r="K17" s="273">
        <f>+'CONST CASETA'!K64</f>
        <v>772145504.28366363</v>
      </c>
      <c r="L17" s="273">
        <f t="shared" si="1"/>
        <v>61771640.34269309</v>
      </c>
      <c r="M17" s="273">
        <f t="shared" si="2"/>
        <v>15442910.085673273</v>
      </c>
      <c r="N17" s="273"/>
      <c r="O17" s="273"/>
      <c r="P17" s="273"/>
      <c r="Q17" s="273"/>
      <c r="R17" s="273"/>
    </row>
    <row r="18" spans="1:18" s="50" customFormat="1" ht="15.75" customHeight="1">
      <c r="A18" s="66">
        <v>6</v>
      </c>
      <c r="B18" s="933" t="s">
        <v>166</v>
      </c>
      <c r="C18" s="793"/>
      <c r="D18" s="793"/>
      <c r="E18" s="793"/>
      <c r="F18" s="793"/>
      <c r="G18" s="959"/>
      <c r="H18" s="72">
        <v>1</v>
      </c>
      <c r="I18" s="56">
        <f>+'CERRAMIENTO POZO BOMBEO'!K46</f>
        <v>50374332.206326902</v>
      </c>
      <c r="J18" s="67">
        <f t="shared" si="0"/>
        <v>50374332.206326902</v>
      </c>
      <c r="K18" s="273">
        <f>+'CERRAMIENTO POZO BOMBEO'!K42</f>
        <v>45794847.460297182</v>
      </c>
      <c r="L18" s="273">
        <f t="shared" si="1"/>
        <v>3663587.7968237745</v>
      </c>
      <c r="M18" s="273">
        <f t="shared" si="2"/>
        <v>915896.94920594362</v>
      </c>
      <c r="N18" s="273"/>
      <c r="O18" s="273"/>
      <c r="P18" s="273"/>
      <c r="Q18" s="273"/>
      <c r="R18" s="273"/>
    </row>
    <row r="19" spans="1:18" s="50" customFormat="1" ht="15.75" customHeight="1">
      <c r="A19" s="66">
        <v>7</v>
      </c>
      <c r="B19" s="933" t="s">
        <v>113</v>
      </c>
      <c r="C19" s="793"/>
      <c r="D19" s="793"/>
      <c r="E19" s="793"/>
      <c r="F19" s="793"/>
      <c r="G19" s="959"/>
      <c r="H19" s="72">
        <v>1</v>
      </c>
      <c r="I19" s="56" t="e">
        <f>+'ELECTRICA SENA POZO N1'!F90</f>
        <v>#VALUE!</v>
      </c>
      <c r="J19" s="67" t="e">
        <f t="shared" si="0"/>
        <v>#VALUE!</v>
      </c>
      <c r="K19" s="273" t="e">
        <f>+'ELECTRICA SENA POZO N1'!F87</f>
        <v>#VALUE!</v>
      </c>
      <c r="L19" s="273" t="e">
        <f t="shared" si="1"/>
        <v>#VALUE!</v>
      </c>
      <c r="M19" s="273" t="e">
        <f t="shared" si="2"/>
        <v>#VALUE!</v>
      </c>
      <c r="N19" s="273"/>
      <c r="O19" s="273"/>
      <c r="P19" s="273"/>
      <c r="Q19" s="273"/>
      <c r="R19" s="273"/>
    </row>
    <row r="20" spans="1:18" s="50" customFormat="1" ht="15.75" customHeight="1">
      <c r="A20" s="66">
        <v>8</v>
      </c>
      <c r="B20" s="933" t="s">
        <v>114</v>
      </c>
      <c r="C20" s="793"/>
      <c r="D20" s="793"/>
      <c r="E20" s="793"/>
      <c r="F20" s="793"/>
      <c r="G20" s="959"/>
      <c r="H20" s="72">
        <v>1</v>
      </c>
      <c r="I20" s="56">
        <f>+'ELECTRICA BAT POZO N2'!F67</f>
        <v>296981442.61005783</v>
      </c>
      <c r="J20" s="67">
        <f t="shared" si="0"/>
        <v>296981442.61005783</v>
      </c>
      <c r="K20" s="273">
        <f>+'ELECTRICA BAT POZO N2'!F64</f>
        <v>269983129.6455071</v>
      </c>
      <c r="L20" s="273">
        <f t="shared" si="1"/>
        <v>21598650.371640567</v>
      </c>
      <c r="M20" s="273">
        <f t="shared" si="2"/>
        <v>5399662.5929101417</v>
      </c>
      <c r="N20" s="273"/>
      <c r="O20" s="273"/>
      <c r="P20" s="273"/>
      <c r="Q20" s="273"/>
      <c r="R20" s="273"/>
    </row>
    <row r="21" spans="1:18" s="50" customFormat="1" ht="15.75" customHeight="1">
      <c r="A21" s="66">
        <v>9</v>
      </c>
      <c r="B21" s="933" t="e">
        <f>+#REF!</f>
        <v>#REF!</v>
      </c>
      <c r="C21" s="793"/>
      <c r="D21" s="793"/>
      <c r="E21" s="793"/>
      <c r="F21" s="793"/>
      <c r="G21" s="959"/>
      <c r="H21" s="72">
        <v>1</v>
      </c>
      <c r="I21" s="56" t="e">
        <f>+#REF!</f>
        <v>#REF!</v>
      </c>
      <c r="J21" s="67" t="e">
        <f t="shared" si="0"/>
        <v>#REF!</v>
      </c>
      <c r="K21" s="273" t="e">
        <f>+#REF!</f>
        <v>#REF!</v>
      </c>
      <c r="L21" s="273" t="e">
        <f t="shared" si="1"/>
        <v>#REF!</v>
      </c>
      <c r="M21" s="273" t="e">
        <f t="shared" si="2"/>
        <v>#REF!</v>
      </c>
      <c r="N21" s="273"/>
      <c r="O21" s="273"/>
      <c r="P21" s="273"/>
      <c r="Q21" s="273"/>
      <c r="R21" s="273"/>
    </row>
    <row r="22" spans="1:18" s="50" customFormat="1" ht="15.75" customHeight="1">
      <c r="A22" s="126">
        <v>10</v>
      </c>
      <c r="B22" s="933" t="s">
        <v>198</v>
      </c>
      <c r="C22" s="793"/>
      <c r="D22" s="793"/>
      <c r="E22" s="793"/>
      <c r="F22" s="793"/>
      <c r="G22" s="959"/>
      <c r="H22" s="7">
        <v>1</v>
      </c>
      <c r="I22" s="56">
        <f>'PRESUPUESTO SISO'!H31</f>
        <v>113208077.39493999</v>
      </c>
      <c r="J22" s="67">
        <f t="shared" si="0"/>
        <v>113208077.39493999</v>
      </c>
      <c r="K22" s="273">
        <f>+'PRESUPUESTO SISO'!H31</f>
        <v>113208077.39493999</v>
      </c>
      <c r="L22" s="273">
        <f t="shared" si="1"/>
        <v>9056646.1915951986</v>
      </c>
      <c r="M22" s="273">
        <f t="shared" si="2"/>
        <v>2264161.5478987996</v>
      </c>
      <c r="N22" s="273"/>
      <c r="O22" s="273"/>
      <c r="P22" s="273"/>
      <c r="Q22" s="273"/>
      <c r="R22" s="273"/>
    </row>
    <row r="23" spans="1:18" s="50" customFormat="1" ht="15.75" customHeight="1">
      <c r="A23" s="126">
        <v>11</v>
      </c>
      <c r="B23" s="933" t="s">
        <v>282</v>
      </c>
      <c r="C23" s="793"/>
      <c r="D23" s="793"/>
      <c r="E23" s="793"/>
      <c r="F23" s="793"/>
      <c r="G23" s="959"/>
      <c r="H23" s="7">
        <v>1</v>
      </c>
      <c r="I23" s="56">
        <f>+'COMPONENTE SOCIAL SENA'!G17</f>
        <v>65403744.32196001</v>
      </c>
      <c r="J23" s="67">
        <f t="shared" si="0"/>
        <v>65403744.32196001</v>
      </c>
      <c r="K23" s="273">
        <f>+'COMPONENTE SOCIAL SENA'!G16</f>
        <v>59457949.383600011</v>
      </c>
      <c r="L23" s="273">
        <f t="shared" si="1"/>
        <v>4756635.9506880008</v>
      </c>
      <c r="M23" s="273">
        <f t="shared" si="2"/>
        <v>1189158.9876720002</v>
      </c>
      <c r="N23" s="273"/>
      <c r="O23" s="273"/>
      <c r="P23" s="273"/>
      <c r="Q23" s="273"/>
      <c r="R23" s="273"/>
    </row>
    <row r="24" spans="1:18" s="50" customFormat="1" ht="15.75" customHeight="1">
      <c r="A24" s="126">
        <v>12</v>
      </c>
      <c r="B24" s="933" t="s">
        <v>283</v>
      </c>
      <c r="C24" s="793"/>
      <c r="D24" s="793"/>
      <c r="E24" s="793"/>
      <c r="F24" s="793"/>
      <c r="G24" s="959"/>
      <c r="H24" s="7">
        <v>1</v>
      </c>
      <c r="I24" s="56">
        <f>+'COMPONENTE AMB SENA'!G15</f>
        <v>68156513.700076386</v>
      </c>
      <c r="J24" s="67">
        <f t="shared" si="0"/>
        <v>68156513.700076386</v>
      </c>
      <c r="K24" s="279">
        <f>+'COMPONENTE AMB SENA'!G14</f>
        <v>61960467.000069447</v>
      </c>
      <c r="L24" s="273">
        <f t="shared" si="1"/>
        <v>4956837.3600055557</v>
      </c>
      <c r="M24" s="273">
        <f t="shared" si="2"/>
        <v>1239209.3400013889</v>
      </c>
      <c r="N24" s="273"/>
      <c r="O24" s="273"/>
      <c r="P24" s="273"/>
      <c r="Q24" s="273"/>
      <c r="R24" s="273"/>
    </row>
    <row r="25" spans="1:18" s="50" customFormat="1" ht="15.75" customHeight="1" thickBot="1">
      <c r="A25" s="956" t="s">
        <v>22</v>
      </c>
      <c r="B25" s="957"/>
      <c r="C25" s="957"/>
      <c r="D25" s="957"/>
      <c r="E25" s="957"/>
      <c r="F25" s="957"/>
      <c r="G25" s="957"/>
      <c r="H25" s="957"/>
      <c r="I25" s="958"/>
      <c r="J25" s="68" t="e">
        <f>+SUM(J13:J24)</f>
        <v>#REF!</v>
      </c>
      <c r="K25" s="277" t="e">
        <f>+SUM(K13:K24)</f>
        <v>#REF!</v>
      </c>
      <c r="L25" s="277" t="e">
        <f>+SUM(L13:L24)</f>
        <v>#REF!</v>
      </c>
      <c r="M25" s="278" t="e">
        <f>+SUM(M13:M24)</f>
        <v>#REF!</v>
      </c>
      <c r="N25" s="278"/>
      <c r="O25" s="278"/>
      <c r="P25" s="277"/>
      <c r="Q25" s="277"/>
      <c r="R25" s="277"/>
    </row>
    <row r="26" spans="1:18" s="50" customFormat="1" ht="15.75" customHeight="1">
      <c r="A26" s="49"/>
      <c r="B26" s="49"/>
      <c r="C26" s="49"/>
      <c r="D26" s="49"/>
      <c r="E26" s="49"/>
      <c r="F26" s="49"/>
      <c r="G26" s="49"/>
      <c r="H26" s="49"/>
      <c r="I26" s="49"/>
      <c r="J26" s="48"/>
      <c r="R26" s="274"/>
    </row>
    <row r="27" spans="1:18">
      <c r="J27" s="69"/>
      <c r="L27" s="46"/>
    </row>
    <row r="28" spans="1:18" hidden="1">
      <c r="F28" s="50" t="s">
        <v>415</v>
      </c>
      <c r="H28" s="69" t="e">
        <f>+'LINEA IMP '!K60+#REF!+#REF!+#REF!+'CONST CASETA'!K63+'CERRAMIENTO POZO BOMBEO'!K41+'ELECTRICA SENA POZO N1'!F86+'ELECTRICA BAT POZO N2'!F63+#REF!</f>
        <v>#REF!</v>
      </c>
      <c r="J28" s="46"/>
    </row>
    <row r="29" spans="1:18">
      <c r="H29" s="46"/>
    </row>
  </sheetData>
  <mergeCells count="21">
    <mergeCell ref="B24:G24"/>
    <mergeCell ref="A25:I25"/>
    <mergeCell ref="B18:G18"/>
    <mergeCell ref="B19:G19"/>
    <mergeCell ref="B20:G20"/>
    <mergeCell ref="B21:G21"/>
    <mergeCell ref="B22:G22"/>
    <mergeCell ref="B23:G23"/>
    <mergeCell ref="B17:G17"/>
    <mergeCell ref="A1:B4"/>
    <mergeCell ref="C1:I4"/>
    <mergeCell ref="J1:J4"/>
    <mergeCell ref="A6:B7"/>
    <mergeCell ref="C6:J7"/>
    <mergeCell ref="A8:B9"/>
    <mergeCell ref="C8:J9"/>
    <mergeCell ref="B11:G11"/>
    <mergeCell ref="B13:G13"/>
    <mergeCell ref="B14:G14"/>
    <mergeCell ref="B15:G15"/>
    <mergeCell ref="B16:G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4"/>
  <sheetViews>
    <sheetView topLeftCell="A7" workbookViewId="0">
      <selection activeCell="L26" sqref="L26"/>
    </sheetView>
  </sheetViews>
  <sheetFormatPr baseColWidth="10" defaultRowHeight="12.75"/>
  <cols>
    <col min="1" max="1" width="11.5703125" bestFit="1" customWidth="1"/>
    <col min="8" max="8" width="25.5703125" bestFit="1" customWidth="1"/>
    <col min="9" max="10" width="21.42578125" bestFit="1" customWidth="1"/>
  </cols>
  <sheetData>
    <row r="1" spans="1:10">
      <c r="A1" s="653"/>
      <c r="B1" s="654"/>
      <c r="C1" s="659" t="s">
        <v>0</v>
      </c>
      <c r="D1" s="660"/>
      <c r="E1" s="660"/>
      <c r="F1" s="660"/>
      <c r="G1" s="660"/>
      <c r="H1" s="660"/>
      <c r="I1" s="661"/>
      <c r="J1" s="668"/>
    </row>
    <row r="2" spans="1:10">
      <c r="A2" s="655"/>
      <c r="B2" s="656"/>
      <c r="C2" s="662"/>
      <c r="D2" s="663"/>
      <c r="E2" s="663"/>
      <c r="F2" s="663"/>
      <c r="G2" s="663"/>
      <c r="H2" s="663"/>
      <c r="I2" s="664"/>
      <c r="J2" s="669"/>
    </row>
    <row r="3" spans="1:10">
      <c r="A3" s="655"/>
      <c r="B3" s="656"/>
      <c r="C3" s="662"/>
      <c r="D3" s="663"/>
      <c r="E3" s="663"/>
      <c r="F3" s="663"/>
      <c r="G3" s="663"/>
      <c r="H3" s="663"/>
      <c r="I3" s="664"/>
      <c r="J3" s="669"/>
    </row>
    <row r="4" spans="1:10" ht="13.5" thickBot="1">
      <c r="A4" s="657"/>
      <c r="B4" s="658"/>
      <c r="C4" s="665"/>
      <c r="D4" s="666"/>
      <c r="E4" s="666"/>
      <c r="F4" s="666"/>
      <c r="G4" s="666"/>
      <c r="H4" s="666"/>
      <c r="I4" s="667"/>
      <c r="J4" s="670"/>
    </row>
    <row r="5" spans="1:10" ht="13.5" thickBot="1">
      <c r="A5" s="981"/>
      <c r="B5" s="982"/>
      <c r="C5" s="982"/>
      <c r="D5" s="982"/>
      <c r="E5" s="982"/>
      <c r="F5" s="982"/>
      <c r="G5" s="982"/>
      <c r="H5" s="982"/>
      <c r="I5" s="982"/>
      <c r="J5" s="983"/>
    </row>
    <row r="6" spans="1:10" ht="17.25" customHeight="1" thickTop="1">
      <c r="A6" s="964" t="s">
        <v>2</v>
      </c>
      <c r="B6" s="650"/>
      <c r="C6" s="649" t="s">
        <v>3</v>
      </c>
      <c r="D6" s="650"/>
      <c r="E6" s="650"/>
      <c r="F6" s="650"/>
      <c r="G6" s="650"/>
      <c r="H6" s="650"/>
      <c r="I6" s="650"/>
      <c r="J6" s="965"/>
    </row>
    <row r="7" spans="1:10" ht="17.25" customHeight="1" thickBot="1">
      <c r="A7" s="961"/>
      <c r="B7" s="648"/>
      <c r="C7" s="966"/>
      <c r="D7" s="648"/>
      <c r="E7" s="648"/>
      <c r="F7" s="648"/>
      <c r="G7" s="648"/>
      <c r="H7" s="648"/>
      <c r="I7" s="648"/>
      <c r="J7" s="967"/>
    </row>
    <row r="8" spans="1:10" ht="14.25" thickTop="1" thickBot="1">
      <c r="A8" s="960" t="s">
        <v>4</v>
      </c>
      <c r="B8" s="646"/>
      <c r="C8" s="962" t="s">
        <v>556</v>
      </c>
      <c r="D8" s="962"/>
      <c r="E8" s="962"/>
      <c r="F8" s="962"/>
      <c r="G8" s="962"/>
      <c r="H8" s="962"/>
      <c r="I8" s="962"/>
      <c r="J8" s="963"/>
    </row>
    <row r="9" spans="1:10" ht="14.25" thickTop="1" thickBot="1">
      <c r="A9" s="961"/>
      <c r="B9" s="648"/>
      <c r="C9" s="962"/>
      <c r="D9" s="962"/>
      <c r="E9" s="962"/>
      <c r="F9" s="962"/>
      <c r="G9" s="962"/>
      <c r="H9" s="962"/>
      <c r="I9" s="962"/>
      <c r="J9" s="963"/>
    </row>
    <row r="10" spans="1:10" ht="14.25" thickTop="1" thickBot="1">
      <c r="A10" s="978"/>
      <c r="B10" s="979"/>
      <c r="C10" s="979"/>
      <c r="D10" s="979"/>
      <c r="E10" s="979"/>
      <c r="F10" s="979"/>
      <c r="G10" s="979"/>
      <c r="H10" s="979"/>
      <c r="I10" s="979"/>
      <c r="J10" s="980"/>
    </row>
    <row r="11" spans="1:10" ht="14.25" thickTop="1" thickBot="1">
      <c r="A11" s="64" t="s">
        <v>5</v>
      </c>
      <c r="B11" s="633" t="s">
        <v>6</v>
      </c>
      <c r="C11" s="634"/>
      <c r="D11" s="634"/>
      <c r="E11" s="634"/>
      <c r="F11" s="634"/>
      <c r="G11" s="635"/>
      <c r="H11" s="51" t="s">
        <v>660</v>
      </c>
      <c r="I11" s="51" t="s">
        <v>659</v>
      </c>
      <c r="J11" s="51" t="s">
        <v>661</v>
      </c>
    </row>
    <row r="12" spans="1:10" ht="13.5" thickTop="1">
      <c r="A12" s="975"/>
      <c r="B12" s="976"/>
      <c r="C12" s="976"/>
      <c r="D12" s="976"/>
      <c r="E12" s="976"/>
      <c r="F12" s="976"/>
      <c r="G12" s="976"/>
      <c r="H12" s="976"/>
      <c r="I12" s="976"/>
      <c r="J12" s="977"/>
    </row>
    <row r="13" spans="1:10" ht="15">
      <c r="A13" s="516">
        <v>1</v>
      </c>
      <c r="B13" s="853" t="s">
        <v>73</v>
      </c>
      <c r="C13" s="973"/>
      <c r="D13" s="973"/>
      <c r="E13" s="973"/>
      <c r="F13" s="973"/>
      <c r="G13" s="974"/>
      <c r="H13" s="517">
        <v>2962595488.3350449</v>
      </c>
      <c r="I13" s="517">
        <v>3009204225.1407413</v>
      </c>
      <c r="J13" s="518">
        <f>I13-H13</f>
        <v>46608736.805696487</v>
      </c>
    </row>
    <row r="14" spans="1:10" ht="15">
      <c r="A14" s="516">
        <v>2</v>
      </c>
      <c r="B14" s="853" t="str">
        <f>[56]PTAP!B13</f>
        <v>SISTEMA DE POTABILIZACION MEDIANTE PLANTA DE OSMOSIS INVERSA</v>
      </c>
      <c r="C14" s="973"/>
      <c r="D14" s="973"/>
      <c r="E14" s="973"/>
      <c r="F14" s="973"/>
      <c r="G14" s="974"/>
      <c r="H14" s="517">
        <v>6995037286.9212999</v>
      </c>
      <c r="I14" s="517">
        <v>8363085799.3523273</v>
      </c>
      <c r="J14" s="518">
        <f t="shared" ref="J14:J22" si="0">I14-H14</f>
        <v>1368048512.4310274</v>
      </c>
    </row>
    <row r="15" spans="1:10" ht="15">
      <c r="A15" s="516">
        <v>3</v>
      </c>
      <c r="B15" s="853" t="str">
        <f>'[57]EQUIP POZO'!B13:G13</f>
        <v>EQUIPAMIENTO POZO DE BOMBEO 1 UBICADO EN LA  PTAP</v>
      </c>
      <c r="C15" s="973"/>
      <c r="D15" s="973"/>
      <c r="E15" s="973"/>
      <c r="F15" s="973"/>
      <c r="G15" s="974"/>
      <c r="H15" s="517">
        <v>273484937.77990532</v>
      </c>
      <c r="I15" s="517">
        <v>274616392.85979432</v>
      </c>
      <c r="J15" s="518">
        <f t="shared" si="0"/>
        <v>1131455.0798889995</v>
      </c>
    </row>
    <row r="16" spans="1:10" ht="15">
      <c r="A16" s="516">
        <v>4</v>
      </c>
      <c r="B16" s="853" t="s">
        <v>502</v>
      </c>
      <c r="C16" s="973"/>
      <c r="D16" s="973"/>
      <c r="E16" s="973"/>
      <c r="F16" s="973"/>
      <c r="G16" s="974"/>
      <c r="H16" s="517">
        <v>273484937.77990532</v>
      </c>
      <c r="I16" s="517">
        <v>274616392.85979432</v>
      </c>
      <c r="J16" s="518">
        <f t="shared" si="0"/>
        <v>1131455.0798889995</v>
      </c>
    </row>
    <row r="17" spans="1:17" ht="15">
      <c r="A17" s="516">
        <v>5</v>
      </c>
      <c r="B17" s="853" t="s">
        <v>358</v>
      </c>
      <c r="C17" s="973"/>
      <c r="D17" s="973"/>
      <c r="E17" s="973"/>
      <c r="F17" s="973"/>
      <c r="G17" s="974"/>
      <c r="H17" s="517">
        <v>952659502.36248147</v>
      </c>
      <c r="I17" s="517">
        <v>924736152.64435649</v>
      </c>
      <c r="J17" s="518">
        <f t="shared" si="0"/>
        <v>-27923349.718124986</v>
      </c>
    </row>
    <row r="18" spans="1:17" ht="15">
      <c r="A18" s="516">
        <v>6</v>
      </c>
      <c r="B18" s="853" t="s">
        <v>501</v>
      </c>
      <c r="C18" s="973"/>
      <c r="D18" s="973"/>
      <c r="E18" s="973"/>
      <c r="F18" s="973"/>
      <c r="G18" s="974"/>
      <c r="H18" s="517">
        <v>33463528.698193405</v>
      </c>
      <c r="I18" s="517">
        <v>33475742.639823668</v>
      </c>
      <c r="J18" s="518">
        <f t="shared" si="0"/>
        <v>12213.941630262882</v>
      </c>
    </row>
    <row r="19" spans="1:17" ht="15">
      <c r="A19" s="516">
        <v>7</v>
      </c>
      <c r="B19" s="853" t="s">
        <v>500</v>
      </c>
      <c r="C19" s="973"/>
      <c r="D19" s="973"/>
      <c r="E19" s="973"/>
      <c r="F19" s="973"/>
      <c r="G19" s="974"/>
      <c r="H19" s="517">
        <v>33463528.698193405</v>
      </c>
      <c r="I19" s="517">
        <v>33475742.639823668</v>
      </c>
      <c r="J19" s="518">
        <f t="shared" si="0"/>
        <v>12213.941630262882</v>
      </c>
    </row>
    <row r="20" spans="1:17" ht="15">
      <c r="A20" s="516">
        <v>8</v>
      </c>
      <c r="B20" s="853" t="s">
        <v>113</v>
      </c>
      <c r="C20" s="973"/>
      <c r="D20" s="973"/>
      <c r="E20" s="973"/>
      <c r="F20" s="973"/>
      <c r="G20" s="974"/>
      <c r="H20" s="517">
        <v>1072504494.6655079</v>
      </c>
      <c r="I20" s="517">
        <v>1081029966.1986885</v>
      </c>
      <c r="J20" s="518">
        <f t="shared" si="0"/>
        <v>8525471.5331805944</v>
      </c>
    </row>
    <row r="21" spans="1:17" ht="15">
      <c r="A21" s="516">
        <v>9</v>
      </c>
      <c r="B21" s="853" t="s">
        <v>114</v>
      </c>
      <c r="C21" s="973"/>
      <c r="D21" s="973"/>
      <c r="E21" s="973"/>
      <c r="F21" s="973"/>
      <c r="G21" s="974"/>
      <c r="H21" s="517">
        <v>297465327.02296692</v>
      </c>
      <c r="I21" s="517">
        <v>299829916.2679826</v>
      </c>
      <c r="J21" s="518">
        <f t="shared" si="0"/>
        <v>2364589.2450156808</v>
      </c>
    </row>
    <row r="22" spans="1:17" ht="15">
      <c r="A22" s="519">
        <v>10</v>
      </c>
      <c r="B22" s="984" t="s">
        <v>214</v>
      </c>
      <c r="C22" s="985"/>
      <c r="D22" s="985"/>
      <c r="E22" s="985"/>
      <c r="F22" s="985"/>
      <c r="G22" s="986"/>
      <c r="H22" s="520">
        <v>10038559.449107755</v>
      </c>
      <c r="I22" s="520">
        <v>10265297.424685713</v>
      </c>
      <c r="J22" s="518">
        <f t="shared" si="0"/>
        <v>226737.97557795793</v>
      </c>
    </row>
    <row r="23" spans="1:17" s="50" customFormat="1" ht="15.75" customHeight="1">
      <c r="A23" s="521">
        <v>11</v>
      </c>
      <c r="B23" s="933" t="s">
        <v>198</v>
      </c>
      <c r="C23" s="934"/>
      <c r="D23" s="934"/>
      <c r="E23" s="934"/>
      <c r="F23" s="934"/>
      <c r="G23" s="935"/>
      <c r="H23" s="56">
        <v>113418110.93370612</v>
      </c>
      <c r="I23" s="7"/>
      <c r="J23" s="56">
        <v>-113418110.933706</v>
      </c>
      <c r="K23" s="349"/>
      <c r="L23" s="349"/>
      <c r="M23" s="349"/>
      <c r="N23" s="349"/>
      <c r="O23" s="349"/>
      <c r="P23" s="349"/>
      <c r="Q23" s="349"/>
    </row>
    <row r="24" spans="1:17" s="50" customFormat="1" ht="15.75" customHeight="1">
      <c r="A24" s="521">
        <v>12</v>
      </c>
      <c r="B24" s="933" t="s">
        <v>282</v>
      </c>
      <c r="C24" s="934"/>
      <c r="D24" s="934"/>
      <c r="E24" s="934"/>
      <c r="F24" s="934"/>
      <c r="G24" s="935"/>
      <c r="H24" s="56">
        <v>65525087.075804092</v>
      </c>
      <c r="I24" s="7"/>
      <c r="J24" s="56">
        <v>-65525087.075804099</v>
      </c>
      <c r="K24" s="349"/>
      <c r="L24" s="349"/>
      <c r="M24" s="349"/>
      <c r="N24" s="349"/>
      <c r="O24" s="349"/>
      <c r="P24" s="349"/>
      <c r="Q24" s="349"/>
    </row>
    <row r="25" spans="1:17" s="50" customFormat="1" ht="15.75" customHeight="1" thickBot="1">
      <c r="A25" s="521">
        <v>13</v>
      </c>
      <c r="B25" s="933" t="s">
        <v>283</v>
      </c>
      <c r="C25" s="934"/>
      <c r="D25" s="934"/>
      <c r="E25" s="934"/>
      <c r="F25" s="934"/>
      <c r="G25" s="935"/>
      <c r="H25" s="56">
        <v>68282963.63272959</v>
      </c>
      <c r="I25" s="7"/>
      <c r="J25" s="56">
        <v>-68282963.632729605</v>
      </c>
      <c r="K25" s="349"/>
      <c r="L25" s="349"/>
      <c r="M25" s="349"/>
      <c r="N25" s="349"/>
      <c r="O25" s="349"/>
      <c r="P25" s="349"/>
      <c r="Q25" s="349"/>
    </row>
    <row r="26" spans="1:17" ht="16.5" thickBot="1">
      <c r="A26" s="970" t="s">
        <v>22</v>
      </c>
      <c r="B26" s="971"/>
      <c r="C26" s="971"/>
      <c r="D26" s="971"/>
      <c r="E26" s="971"/>
      <c r="F26" s="971"/>
      <c r="G26" s="972"/>
      <c r="H26" s="526">
        <f>+SUM(H13:H25)</f>
        <v>13151423753.354845</v>
      </c>
      <c r="I26" s="527">
        <f>+SUM(I13:I25)</f>
        <v>14304335628.028019</v>
      </c>
      <c r="J26" s="527">
        <f>+SUM(J13:J25)</f>
        <v>1152911874.6731727</v>
      </c>
    </row>
    <row r="28" spans="1:17">
      <c r="I28" s="522"/>
    </row>
    <row r="30" spans="1:17">
      <c r="H30">
        <v>13127069264.922705</v>
      </c>
    </row>
    <row r="31" spans="1:17">
      <c r="H31">
        <f>13151423753</f>
        <v>13151423753</v>
      </c>
    </row>
    <row r="32" spans="1:17">
      <c r="H32" s="525">
        <f>H31-H30</f>
        <v>24354488.077295303</v>
      </c>
    </row>
    <row r="33" spans="8:8">
      <c r="H33" s="522">
        <f>H32/2</f>
        <v>12177244.038647652</v>
      </c>
    </row>
    <row r="34" spans="8:8">
      <c r="H34">
        <v>12177244.0386477</v>
      </c>
    </row>
  </sheetData>
  <mergeCells count="25">
    <mergeCell ref="A10:J10"/>
    <mergeCell ref="A5:J5"/>
    <mergeCell ref="B23:G23"/>
    <mergeCell ref="B24:G24"/>
    <mergeCell ref="B25:G25"/>
    <mergeCell ref="B18:G18"/>
    <mergeCell ref="B19:G19"/>
    <mergeCell ref="B20:G20"/>
    <mergeCell ref="B21:G21"/>
    <mergeCell ref="B22:G22"/>
    <mergeCell ref="A8:B9"/>
    <mergeCell ref="C8:J9"/>
    <mergeCell ref="A26:G26"/>
    <mergeCell ref="B11:G11"/>
    <mergeCell ref="B13:G13"/>
    <mergeCell ref="B14:G14"/>
    <mergeCell ref="B15:G15"/>
    <mergeCell ref="B16:G16"/>
    <mergeCell ref="B17:G17"/>
    <mergeCell ref="A12:J12"/>
    <mergeCell ref="A1:B4"/>
    <mergeCell ref="C1:I4"/>
    <mergeCell ref="J1:J4"/>
    <mergeCell ref="A6:B7"/>
    <mergeCell ref="C6:J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P87"/>
  <sheetViews>
    <sheetView view="pageBreakPreview" zoomScale="80" zoomScaleNormal="90" zoomScaleSheetLayoutView="80" workbookViewId="0">
      <selection activeCell="J12" sqref="J12"/>
    </sheetView>
  </sheetViews>
  <sheetFormatPr baseColWidth="10" defaultRowHeight="12.75"/>
  <cols>
    <col min="1" max="1" width="8.7109375" style="1" customWidth="1"/>
    <col min="2" max="6" width="10.7109375" style="1" customWidth="1"/>
    <col min="7" max="7" width="23.42578125" style="1" customWidth="1"/>
    <col min="8" max="8" width="10.7109375" style="1" customWidth="1"/>
    <col min="9" max="9" width="12.5703125" style="1" customWidth="1"/>
    <col min="10" max="10" width="18.7109375" style="1" customWidth="1"/>
    <col min="11" max="11" width="24.7109375" style="1" customWidth="1"/>
    <col min="12" max="16384" width="11.42578125" style="1"/>
  </cols>
  <sheetData>
    <row r="1" spans="1:11" ht="15.95" customHeight="1" thickTop="1">
      <c r="A1" s="649" t="s">
        <v>2</v>
      </c>
      <c r="B1" s="650"/>
      <c r="C1" s="649" t="s">
        <v>164</v>
      </c>
      <c r="D1" s="650"/>
      <c r="E1" s="650"/>
      <c r="F1" s="650"/>
      <c r="G1" s="650"/>
      <c r="H1" s="650"/>
      <c r="I1" s="650"/>
      <c r="J1" s="650"/>
      <c r="K1" s="651"/>
    </row>
    <row r="2" spans="1:11" ht="15.95" customHeight="1" thickBot="1">
      <c r="A2" s="647"/>
      <c r="B2" s="725"/>
      <c r="C2" s="647"/>
      <c r="D2" s="725"/>
      <c r="E2" s="725"/>
      <c r="F2" s="725"/>
      <c r="G2" s="725"/>
      <c r="H2" s="725"/>
      <c r="I2" s="725"/>
      <c r="J2" s="725"/>
      <c r="K2" s="726"/>
    </row>
    <row r="3" spans="1:11" ht="14.1" customHeight="1" thickTop="1">
      <c r="A3" s="645" t="s">
        <v>4</v>
      </c>
      <c r="B3" s="646"/>
      <c r="C3" s="649" t="s">
        <v>153</v>
      </c>
      <c r="D3" s="650"/>
      <c r="E3" s="650"/>
      <c r="F3" s="650"/>
      <c r="G3" s="650"/>
      <c r="H3" s="650"/>
      <c r="I3" s="650"/>
      <c r="J3" s="650"/>
      <c r="K3" s="651"/>
    </row>
    <row r="4" spans="1:11" ht="14.1" customHeight="1" thickBot="1">
      <c r="A4" s="724"/>
      <c r="B4" s="725"/>
      <c r="C4" s="724"/>
      <c r="D4" s="725"/>
      <c r="E4" s="725"/>
      <c r="F4" s="725"/>
      <c r="G4" s="725"/>
      <c r="H4" s="725"/>
      <c r="I4" s="725"/>
      <c r="J4" s="725"/>
      <c r="K4" s="726"/>
    </row>
    <row r="5" spans="1:11" ht="5.25" customHeight="1" thickTop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s="50" customFormat="1" ht="19.5" customHeight="1" thickTop="1" thickBot="1">
      <c r="A6" s="226" t="s">
        <v>5</v>
      </c>
      <c r="B6" s="633" t="s">
        <v>6</v>
      </c>
      <c r="C6" s="634"/>
      <c r="D6" s="634"/>
      <c r="E6" s="634"/>
      <c r="F6" s="634"/>
      <c r="G6" s="635"/>
      <c r="H6" s="227" t="s">
        <v>7</v>
      </c>
      <c r="I6" s="227" t="s">
        <v>8</v>
      </c>
      <c r="J6" s="51" t="s">
        <v>9</v>
      </c>
      <c r="K6" s="228" t="s">
        <v>10</v>
      </c>
    </row>
    <row r="7" spans="1:11" ht="5.25" customHeight="1" thickTop="1" thickBo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s="50" customFormat="1" ht="15" customHeight="1" thickTop="1" thickBot="1">
      <c r="A8" s="2"/>
      <c r="B8" s="624" t="s">
        <v>201</v>
      </c>
      <c r="C8" s="625"/>
      <c r="D8" s="625"/>
      <c r="E8" s="625"/>
      <c r="F8" s="625"/>
      <c r="G8" s="626"/>
      <c r="H8" s="636"/>
      <c r="I8" s="637"/>
      <c r="J8" s="637"/>
      <c r="K8" s="638"/>
    </row>
    <row r="9" spans="1:11" s="50" customFormat="1" ht="15" customHeight="1" thickTop="1">
      <c r="A9" s="2">
        <v>1</v>
      </c>
      <c r="B9" s="624" t="s">
        <v>154</v>
      </c>
      <c r="C9" s="625"/>
      <c r="D9" s="625"/>
      <c r="E9" s="625"/>
      <c r="F9" s="625"/>
      <c r="G9" s="626"/>
      <c r="H9" s="636"/>
      <c r="I9" s="637"/>
      <c r="J9" s="637"/>
      <c r="K9" s="638"/>
    </row>
    <row r="10" spans="1:11" s="50" customFormat="1" ht="15" customHeight="1">
      <c r="A10" s="242">
        <f>A9+0.01</f>
        <v>1.01</v>
      </c>
      <c r="B10" s="715" t="s">
        <v>155</v>
      </c>
      <c r="C10" s="716"/>
      <c r="D10" s="716"/>
      <c r="E10" s="716"/>
      <c r="F10" s="716"/>
      <c r="G10" s="717"/>
      <c r="H10" s="438" t="s">
        <v>11</v>
      </c>
      <c r="I10" s="439">
        <v>7304</v>
      </c>
      <c r="J10" s="997"/>
      <c r="K10" s="998"/>
    </row>
    <row r="11" spans="1:11" s="50" customFormat="1" ht="15" customHeight="1">
      <c r="A11" s="245">
        <f>A10+0.01</f>
        <v>1.02</v>
      </c>
      <c r="B11" s="715" t="s">
        <v>156</v>
      </c>
      <c r="C11" s="716"/>
      <c r="D11" s="716"/>
      <c r="E11" s="716"/>
      <c r="F11" s="716"/>
      <c r="G11" s="717"/>
      <c r="H11" s="438" t="s">
        <v>14</v>
      </c>
      <c r="I11" s="439">
        <v>81</v>
      </c>
      <c r="J11" s="997"/>
      <c r="K11" s="998"/>
    </row>
    <row r="12" spans="1:11" s="50" customFormat="1" ht="15" customHeight="1">
      <c r="A12" s="245">
        <f>A11+0.01</f>
        <v>1.03</v>
      </c>
      <c r="B12" s="715" t="s">
        <v>190</v>
      </c>
      <c r="C12" s="716"/>
      <c r="D12" s="716"/>
      <c r="E12" s="716"/>
      <c r="F12" s="716"/>
      <c r="G12" s="717"/>
      <c r="H12" s="438" t="s">
        <v>11</v>
      </c>
      <c r="I12" s="439">
        <v>1150</v>
      </c>
      <c r="J12" s="997"/>
      <c r="K12" s="998"/>
    </row>
    <row r="13" spans="1:11" s="50" customFormat="1" ht="15" customHeight="1">
      <c r="A13" s="245">
        <f>A12+0.01</f>
        <v>1.04</v>
      </c>
      <c r="B13" s="727" t="s">
        <v>505</v>
      </c>
      <c r="C13" s="728"/>
      <c r="D13" s="728"/>
      <c r="E13" s="728"/>
      <c r="F13" s="728"/>
      <c r="G13" s="729"/>
      <c r="H13" s="438" t="s">
        <v>27</v>
      </c>
      <c r="I13" s="439">
        <v>575</v>
      </c>
      <c r="J13" s="997"/>
      <c r="K13" s="998"/>
    </row>
    <row r="14" spans="1:11" s="50" customFormat="1" ht="15" customHeight="1" thickBot="1">
      <c r="A14" s="245">
        <f>A13+0.01</f>
        <v>1.05</v>
      </c>
      <c r="B14" s="727" t="s">
        <v>196</v>
      </c>
      <c r="C14" s="728"/>
      <c r="D14" s="728"/>
      <c r="E14" s="728"/>
      <c r="F14" s="728"/>
      <c r="G14" s="729"/>
      <c r="H14" s="438" t="s">
        <v>27</v>
      </c>
      <c r="I14" s="439">
        <v>2</v>
      </c>
      <c r="J14" s="997"/>
      <c r="K14" s="998"/>
    </row>
    <row r="15" spans="1:11" s="50" customFormat="1" ht="15.95" customHeight="1" thickBot="1">
      <c r="A15" s="642" t="s">
        <v>12</v>
      </c>
      <c r="B15" s="643"/>
      <c r="C15" s="643"/>
      <c r="D15" s="643"/>
      <c r="E15" s="643"/>
      <c r="F15" s="643"/>
      <c r="G15" s="643"/>
      <c r="H15" s="643"/>
      <c r="I15" s="643"/>
      <c r="J15" s="644"/>
      <c r="K15" s="999"/>
    </row>
    <row r="16" spans="1:11" s="50" customFormat="1" ht="15" customHeight="1" thickTop="1">
      <c r="A16" s="246">
        <v>2</v>
      </c>
      <c r="B16" s="627" t="s">
        <v>157</v>
      </c>
      <c r="C16" s="628"/>
      <c r="D16" s="628"/>
      <c r="E16" s="628"/>
      <c r="F16" s="628"/>
      <c r="G16" s="629"/>
      <c r="H16" s="630"/>
      <c r="I16" s="631"/>
      <c r="J16" s="631"/>
      <c r="K16" s="632"/>
    </row>
    <row r="17" spans="1:11" s="50" customFormat="1" ht="15" customHeight="1">
      <c r="A17" s="245">
        <v>2.0099999999999998</v>
      </c>
      <c r="B17" s="715" t="s">
        <v>578</v>
      </c>
      <c r="C17" s="716"/>
      <c r="D17" s="716"/>
      <c r="E17" s="716"/>
      <c r="F17" s="716"/>
      <c r="G17" s="717"/>
      <c r="H17" s="438" t="s">
        <v>13</v>
      </c>
      <c r="I17" s="440">
        <v>8287</v>
      </c>
      <c r="J17" s="997"/>
      <c r="K17" s="998"/>
    </row>
    <row r="18" spans="1:11" s="50" customFormat="1" ht="24" customHeight="1">
      <c r="A18" s="245">
        <v>2.02</v>
      </c>
      <c r="B18" s="718" t="s">
        <v>158</v>
      </c>
      <c r="C18" s="719"/>
      <c r="D18" s="719"/>
      <c r="E18" s="719"/>
      <c r="F18" s="719"/>
      <c r="G18" s="720"/>
      <c r="H18" s="438" t="s">
        <v>13</v>
      </c>
      <c r="I18" s="440">
        <v>67</v>
      </c>
      <c r="J18" s="997"/>
      <c r="K18" s="998"/>
    </row>
    <row r="19" spans="1:11" s="50" customFormat="1" ht="24" customHeight="1">
      <c r="A19" s="245">
        <v>2.0299999999999998</v>
      </c>
      <c r="B19" s="718" t="s">
        <v>159</v>
      </c>
      <c r="C19" s="719"/>
      <c r="D19" s="719"/>
      <c r="E19" s="719"/>
      <c r="F19" s="719"/>
      <c r="G19" s="720"/>
      <c r="H19" s="438" t="s">
        <v>13</v>
      </c>
      <c r="I19" s="440">
        <v>6768</v>
      </c>
      <c r="J19" s="997"/>
      <c r="K19" s="998"/>
    </row>
    <row r="20" spans="1:11" s="50" customFormat="1" ht="15.75" customHeight="1">
      <c r="A20" s="245">
        <v>2.04</v>
      </c>
      <c r="B20" s="718" t="s">
        <v>579</v>
      </c>
      <c r="C20" s="719"/>
      <c r="D20" s="719"/>
      <c r="E20" s="719"/>
      <c r="F20" s="719"/>
      <c r="G20" s="720"/>
      <c r="H20" s="438" t="s">
        <v>13</v>
      </c>
      <c r="I20" s="440">
        <v>961</v>
      </c>
      <c r="J20" s="997"/>
      <c r="K20" s="998"/>
    </row>
    <row r="21" spans="1:11" s="50" customFormat="1" ht="15.75" customHeight="1" thickBot="1">
      <c r="A21" s="245">
        <v>2.0499999999999998</v>
      </c>
      <c r="B21" s="718" t="s">
        <v>161</v>
      </c>
      <c r="C21" s="719"/>
      <c r="D21" s="719"/>
      <c r="E21" s="719"/>
      <c r="F21" s="719"/>
      <c r="G21" s="720"/>
      <c r="H21" s="438" t="s">
        <v>13</v>
      </c>
      <c r="I21" s="440">
        <v>1725</v>
      </c>
      <c r="J21" s="1000"/>
      <c r="K21" s="998"/>
    </row>
    <row r="22" spans="1:11" s="50" customFormat="1" ht="15.95" customHeight="1" thickBot="1">
      <c r="A22" s="621" t="s">
        <v>12</v>
      </c>
      <c r="B22" s="622"/>
      <c r="C22" s="622"/>
      <c r="D22" s="622"/>
      <c r="E22" s="622"/>
      <c r="F22" s="622"/>
      <c r="G22" s="622"/>
      <c r="H22" s="622"/>
      <c r="I22" s="622"/>
      <c r="J22" s="623"/>
      <c r="K22" s="1001"/>
    </row>
    <row r="23" spans="1:11" s="50" customFormat="1" ht="15" customHeight="1" thickTop="1">
      <c r="A23" s="249">
        <v>3</v>
      </c>
      <c r="B23" s="624" t="s">
        <v>162</v>
      </c>
      <c r="C23" s="625"/>
      <c r="D23" s="625"/>
      <c r="E23" s="625"/>
      <c r="F23" s="625"/>
      <c r="G23" s="626"/>
      <c r="H23" s="5"/>
      <c r="I23" s="5"/>
      <c r="J23" s="5"/>
      <c r="K23" s="6"/>
    </row>
    <row r="24" spans="1:11" s="50" customFormat="1" ht="15.75" customHeight="1">
      <c r="A24" s="229">
        <f>A23+0.01</f>
        <v>3.01</v>
      </c>
      <c r="B24" s="686" t="s">
        <v>580</v>
      </c>
      <c r="C24" s="687"/>
      <c r="D24" s="687"/>
      <c r="E24" s="687"/>
      <c r="F24" s="687"/>
      <c r="G24" s="688"/>
      <c r="H24" s="441" t="s">
        <v>11</v>
      </c>
      <c r="I24" s="7">
        <v>6870</v>
      </c>
      <c r="J24" s="1002"/>
      <c r="K24" s="998"/>
    </row>
    <row r="25" spans="1:11" s="50" customFormat="1" ht="15.75" customHeight="1">
      <c r="A25" s="229">
        <f t="shared" ref="A25:A42" si="0">A24+0.01</f>
        <v>3.0199999999999996</v>
      </c>
      <c r="B25" s="686" t="s">
        <v>581</v>
      </c>
      <c r="C25" s="687"/>
      <c r="D25" s="687"/>
      <c r="E25" s="687"/>
      <c r="F25" s="687"/>
      <c r="G25" s="688"/>
      <c r="H25" s="441" t="s">
        <v>14</v>
      </c>
      <c r="I25" s="7">
        <v>6</v>
      </c>
      <c r="J25" s="1002"/>
      <c r="K25" s="998"/>
    </row>
    <row r="26" spans="1:11" s="50" customFormat="1" ht="24" customHeight="1">
      <c r="A26" s="229">
        <f>A25+0.01</f>
        <v>3.0299999999999994</v>
      </c>
      <c r="B26" s="721" t="s">
        <v>582</v>
      </c>
      <c r="C26" s="722"/>
      <c r="D26" s="722"/>
      <c r="E26" s="722"/>
      <c r="F26" s="722"/>
      <c r="G26" s="723"/>
      <c r="H26" s="441" t="s">
        <v>13</v>
      </c>
      <c r="I26" s="7">
        <v>20.8</v>
      </c>
      <c r="J26" s="1002"/>
      <c r="K26" s="998"/>
    </row>
    <row r="27" spans="1:11" s="50" customFormat="1" ht="15.75" customHeight="1">
      <c r="A27" s="229">
        <f t="shared" si="0"/>
        <v>3.0399999999999991</v>
      </c>
      <c r="B27" s="686" t="s">
        <v>583</v>
      </c>
      <c r="C27" s="687"/>
      <c r="D27" s="687"/>
      <c r="E27" s="687"/>
      <c r="F27" s="687"/>
      <c r="G27" s="688"/>
      <c r="H27" s="441" t="s">
        <v>11</v>
      </c>
      <c r="I27" s="7">
        <v>4</v>
      </c>
      <c r="J27" s="1003"/>
      <c r="K27" s="998"/>
    </row>
    <row r="28" spans="1:11" s="50" customFormat="1" ht="15.75" customHeight="1">
      <c r="A28" s="229">
        <f t="shared" si="0"/>
        <v>3.0499999999999989</v>
      </c>
      <c r="B28" s="686" t="s">
        <v>584</v>
      </c>
      <c r="C28" s="687"/>
      <c r="D28" s="687"/>
      <c r="E28" s="687"/>
      <c r="F28" s="687"/>
      <c r="G28" s="688"/>
      <c r="H28" s="441" t="s">
        <v>14</v>
      </c>
      <c r="I28" s="7">
        <v>2</v>
      </c>
      <c r="J28" s="1004"/>
      <c r="K28" s="998"/>
    </row>
    <row r="29" spans="1:11" s="50" customFormat="1" ht="15.75" customHeight="1">
      <c r="A29" s="229">
        <f t="shared" si="0"/>
        <v>3.0599999999999987</v>
      </c>
      <c r="B29" s="686" t="s">
        <v>585</v>
      </c>
      <c r="C29" s="687"/>
      <c r="D29" s="687"/>
      <c r="E29" s="687"/>
      <c r="F29" s="687"/>
      <c r="G29" s="688"/>
      <c r="H29" s="441" t="s">
        <v>14</v>
      </c>
      <c r="I29" s="7">
        <v>4</v>
      </c>
      <c r="J29" s="1004"/>
      <c r="K29" s="998"/>
    </row>
    <row r="30" spans="1:11" s="50" customFormat="1" ht="15.75" customHeight="1">
      <c r="A30" s="229">
        <f t="shared" si="0"/>
        <v>3.0699999999999985</v>
      </c>
      <c r="B30" s="686" t="s">
        <v>586</v>
      </c>
      <c r="C30" s="687"/>
      <c r="D30" s="687"/>
      <c r="E30" s="687"/>
      <c r="F30" s="687"/>
      <c r="G30" s="688"/>
      <c r="H30" s="441" t="s">
        <v>14</v>
      </c>
      <c r="I30" s="7">
        <v>2</v>
      </c>
      <c r="J30" s="1004"/>
      <c r="K30" s="998"/>
    </row>
    <row r="31" spans="1:11" s="50" customFormat="1" ht="15.75" customHeight="1">
      <c r="A31" s="229">
        <f t="shared" si="0"/>
        <v>3.0799999999999983</v>
      </c>
      <c r="B31" s="686" t="s">
        <v>587</v>
      </c>
      <c r="C31" s="687"/>
      <c r="D31" s="687"/>
      <c r="E31" s="687"/>
      <c r="F31" s="687"/>
      <c r="G31" s="688"/>
      <c r="H31" s="441" t="s">
        <v>14</v>
      </c>
      <c r="I31" s="7">
        <v>2</v>
      </c>
      <c r="J31" s="1002"/>
      <c r="K31" s="998"/>
    </row>
    <row r="32" spans="1:11" s="50" customFormat="1" ht="15.75" customHeight="1">
      <c r="A32" s="229">
        <f t="shared" si="0"/>
        <v>3.0899999999999981</v>
      </c>
      <c r="B32" s="686" t="s">
        <v>588</v>
      </c>
      <c r="C32" s="687"/>
      <c r="D32" s="687"/>
      <c r="E32" s="687"/>
      <c r="F32" s="687"/>
      <c r="G32" s="688"/>
      <c r="H32" s="441" t="s">
        <v>14</v>
      </c>
      <c r="I32" s="7">
        <v>3</v>
      </c>
      <c r="J32" s="1002"/>
      <c r="K32" s="998"/>
    </row>
    <row r="33" spans="1:11" s="50" customFormat="1" ht="15.75" customHeight="1">
      <c r="A33" s="229">
        <f t="shared" si="0"/>
        <v>3.0999999999999979</v>
      </c>
      <c r="B33" s="686" t="s">
        <v>589</v>
      </c>
      <c r="C33" s="687"/>
      <c r="D33" s="687"/>
      <c r="E33" s="687"/>
      <c r="F33" s="687"/>
      <c r="G33" s="688"/>
      <c r="H33" s="441" t="s">
        <v>14</v>
      </c>
      <c r="I33" s="7">
        <v>3</v>
      </c>
      <c r="J33" s="1002"/>
      <c r="K33" s="998"/>
    </row>
    <row r="34" spans="1:11" s="50" customFormat="1" ht="15.75" customHeight="1">
      <c r="A34" s="229">
        <f t="shared" si="0"/>
        <v>3.1099999999999977</v>
      </c>
      <c r="B34" s="686" t="s">
        <v>590</v>
      </c>
      <c r="C34" s="687"/>
      <c r="D34" s="687"/>
      <c r="E34" s="687"/>
      <c r="F34" s="687"/>
      <c r="G34" s="688"/>
      <c r="H34" s="441" t="s">
        <v>11</v>
      </c>
      <c r="I34" s="7">
        <v>434</v>
      </c>
      <c r="J34" s="1002"/>
      <c r="K34" s="998"/>
    </row>
    <row r="35" spans="1:11" s="50" customFormat="1" ht="15.75" customHeight="1">
      <c r="A35" s="229">
        <f t="shared" si="0"/>
        <v>3.1199999999999974</v>
      </c>
      <c r="B35" s="686" t="s">
        <v>591</v>
      </c>
      <c r="C35" s="687"/>
      <c r="D35" s="687"/>
      <c r="E35" s="687"/>
      <c r="F35" s="687"/>
      <c r="G35" s="688"/>
      <c r="H35" s="441" t="s">
        <v>14</v>
      </c>
      <c r="I35" s="7">
        <v>2</v>
      </c>
      <c r="J35" s="1002"/>
      <c r="K35" s="998"/>
    </row>
    <row r="36" spans="1:11" s="50" customFormat="1" ht="12.75" customHeight="1">
      <c r="A36" s="229">
        <f t="shared" si="0"/>
        <v>3.1299999999999972</v>
      </c>
      <c r="B36" s="686" t="s">
        <v>592</v>
      </c>
      <c r="C36" s="687"/>
      <c r="D36" s="687"/>
      <c r="E36" s="687"/>
      <c r="F36" s="687"/>
      <c r="G36" s="688"/>
      <c r="H36" s="441" t="s">
        <v>14</v>
      </c>
      <c r="I36" s="7">
        <v>1</v>
      </c>
      <c r="J36" s="1002"/>
      <c r="K36" s="998"/>
    </row>
    <row r="37" spans="1:11" s="50" customFormat="1" ht="12.75" customHeight="1">
      <c r="A37" s="229">
        <f t="shared" si="0"/>
        <v>3.139999999999997</v>
      </c>
      <c r="B37" s="686" t="s">
        <v>593</v>
      </c>
      <c r="C37" s="687"/>
      <c r="D37" s="687"/>
      <c r="E37" s="687"/>
      <c r="F37" s="687"/>
      <c r="G37" s="688"/>
      <c r="H37" s="441" t="s">
        <v>14</v>
      </c>
      <c r="I37" s="7">
        <v>5</v>
      </c>
      <c r="J37" s="1002"/>
      <c r="K37" s="998"/>
    </row>
    <row r="38" spans="1:11" s="50" customFormat="1" ht="12.75" customHeight="1">
      <c r="A38" s="229">
        <f t="shared" si="0"/>
        <v>3.1499999999999968</v>
      </c>
      <c r="B38" s="686" t="s">
        <v>594</v>
      </c>
      <c r="C38" s="687"/>
      <c r="D38" s="687"/>
      <c r="E38" s="687"/>
      <c r="F38" s="687"/>
      <c r="G38" s="688"/>
      <c r="H38" s="441" t="s">
        <v>14</v>
      </c>
      <c r="I38" s="7">
        <v>5</v>
      </c>
      <c r="J38" s="1002"/>
      <c r="K38" s="998"/>
    </row>
    <row r="39" spans="1:11" s="50" customFormat="1" ht="12.75" customHeight="1">
      <c r="A39" s="229">
        <f t="shared" si="0"/>
        <v>3.1599999999999966</v>
      </c>
      <c r="B39" s="686" t="s">
        <v>595</v>
      </c>
      <c r="C39" s="687"/>
      <c r="D39" s="687"/>
      <c r="E39" s="687"/>
      <c r="F39" s="687"/>
      <c r="G39" s="688"/>
      <c r="H39" s="441" t="s">
        <v>14</v>
      </c>
      <c r="I39" s="7">
        <v>5</v>
      </c>
      <c r="J39" s="1002"/>
      <c r="K39" s="998"/>
    </row>
    <row r="40" spans="1:11" s="50" customFormat="1" ht="12.75" customHeight="1">
      <c r="A40" s="229">
        <f t="shared" si="0"/>
        <v>3.1699999999999964</v>
      </c>
      <c r="B40" s="686" t="s">
        <v>596</v>
      </c>
      <c r="C40" s="687"/>
      <c r="D40" s="687"/>
      <c r="E40" s="687"/>
      <c r="F40" s="687"/>
      <c r="G40" s="688"/>
      <c r="H40" s="441" t="s">
        <v>14</v>
      </c>
      <c r="I40" s="7">
        <v>5</v>
      </c>
      <c r="J40" s="1002"/>
      <c r="K40" s="998"/>
    </row>
    <row r="41" spans="1:11" s="50" customFormat="1" ht="12.75" customHeight="1">
      <c r="A41" s="229">
        <f t="shared" si="0"/>
        <v>3.1799999999999962</v>
      </c>
      <c r="B41" s="686" t="s">
        <v>597</v>
      </c>
      <c r="C41" s="687"/>
      <c r="D41" s="687"/>
      <c r="E41" s="687"/>
      <c r="F41" s="687"/>
      <c r="G41" s="688"/>
      <c r="H41" s="441" t="s">
        <v>14</v>
      </c>
      <c r="I41" s="7">
        <v>1</v>
      </c>
      <c r="J41" s="1002"/>
      <c r="K41" s="998"/>
    </row>
    <row r="42" spans="1:11" s="50" customFormat="1" ht="12.75" customHeight="1">
      <c r="A42" s="229">
        <f t="shared" si="0"/>
        <v>3.1899999999999959</v>
      </c>
      <c r="B42" s="686" t="s">
        <v>598</v>
      </c>
      <c r="C42" s="687"/>
      <c r="D42" s="687"/>
      <c r="E42" s="687"/>
      <c r="F42" s="687"/>
      <c r="G42" s="688"/>
      <c r="H42" s="441" t="s">
        <v>14</v>
      </c>
      <c r="I42" s="7">
        <v>3</v>
      </c>
      <c r="J42" s="1002"/>
      <c r="K42" s="998"/>
    </row>
    <row r="43" spans="1:11" s="50" customFormat="1" ht="12.75" customHeight="1">
      <c r="A43" s="24">
        <v>3.2</v>
      </c>
      <c r="B43" s="686" t="s">
        <v>599</v>
      </c>
      <c r="C43" s="687"/>
      <c r="D43" s="687"/>
      <c r="E43" s="687"/>
      <c r="F43" s="687"/>
      <c r="G43" s="688"/>
      <c r="H43" s="441" t="s">
        <v>14</v>
      </c>
      <c r="I43" s="7">
        <v>2</v>
      </c>
      <c r="J43" s="1004"/>
      <c r="K43" s="998"/>
    </row>
    <row r="44" spans="1:11" s="50" customFormat="1">
      <c r="A44" s="24">
        <v>3.21</v>
      </c>
      <c r="B44" s="696" t="s">
        <v>356</v>
      </c>
      <c r="C44" s="696"/>
      <c r="D44" s="696"/>
      <c r="E44" s="696"/>
      <c r="F44" s="696"/>
      <c r="G44" s="696"/>
      <c r="H44" s="441" t="s">
        <v>13</v>
      </c>
      <c r="I44" s="7">
        <v>2.5</v>
      </c>
      <c r="J44" s="1004"/>
      <c r="K44" s="998"/>
    </row>
    <row r="45" spans="1:11" s="50" customFormat="1" ht="15.95" customHeight="1" thickBot="1">
      <c r="A45" s="697" t="s">
        <v>12</v>
      </c>
      <c r="B45" s="698"/>
      <c r="C45" s="698"/>
      <c r="D45" s="698"/>
      <c r="E45" s="698"/>
      <c r="F45" s="698"/>
      <c r="G45" s="698"/>
      <c r="H45" s="698"/>
      <c r="I45" s="698"/>
      <c r="J45" s="699"/>
      <c r="K45" s="1005"/>
    </row>
    <row r="46" spans="1:11" s="50" customFormat="1" ht="15.95" customHeight="1" thickTop="1">
      <c r="A46" s="442">
        <v>4</v>
      </c>
      <c r="B46" s="700" t="s">
        <v>192</v>
      </c>
      <c r="C46" s="701"/>
      <c r="D46" s="701"/>
      <c r="E46" s="701"/>
      <c r="F46" s="701"/>
      <c r="G46" s="702"/>
      <c r="H46" s="703"/>
      <c r="I46" s="704"/>
      <c r="J46" s="704"/>
      <c r="K46" s="705"/>
    </row>
    <row r="47" spans="1:11" s="50" customFormat="1" ht="15.95" customHeight="1">
      <c r="A47" s="443">
        <f>A46+0.01</f>
        <v>4.01</v>
      </c>
      <c r="B47" s="706" t="s">
        <v>506</v>
      </c>
      <c r="C47" s="707"/>
      <c r="D47" s="707"/>
      <c r="E47" s="707"/>
      <c r="F47" s="707"/>
      <c r="G47" s="708"/>
      <c r="H47" s="444" t="s">
        <v>13</v>
      </c>
      <c r="I47" s="528">
        <v>115</v>
      </c>
      <c r="J47" s="1006"/>
      <c r="K47" s="998"/>
    </row>
    <row r="48" spans="1:11" s="50" customFormat="1" ht="27.75" customHeight="1" thickBot="1">
      <c r="A48" s="443">
        <v>4.0199999999999996</v>
      </c>
      <c r="B48" s="709" t="s">
        <v>657</v>
      </c>
      <c r="C48" s="710"/>
      <c r="D48" s="710"/>
      <c r="E48" s="710"/>
      <c r="F48" s="710"/>
      <c r="G48" s="711"/>
      <c r="H48" s="444" t="s">
        <v>27</v>
      </c>
      <c r="I48" s="529">
        <v>575</v>
      </c>
      <c r="J48" s="1002"/>
      <c r="K48" s="998"/>
    </row>
    <row r="49" spans="1:11" s="50" customFormat="1" ht="15.95" customHeight="1" thickBot="1">
      <c r="A49" s="712" t="s">
        <v>12</v>
      </c>
      <c r="B49" s="713"/>
      <c r="C49" s="713"/>
      <c r="D49" s="713"/>
      <c r="E49" s="713"/>
      <c r="F49" s="713"/>
      <c r="G49" s="713"/>
      <c r="H49" s="713"/>
      <c r="I49" s="713"/>
      <c r="J49" s="714"/>
      <c r="K49" s="1007"/>
    </row>
    <row r="50" spans="1:11" ht="15" customHeight="1" thickTop="1" thickBot="1">
      <c r="A50" s="680" t="s">
        <v>16</v>
      </c>
      <c r="B50" s="681"/>
      <c r="C50" s="681"/>
      <c r="D50" s="681"/>
      <c r="E50" s="681"/>
      <c r="F50" s="681"/>
      <c r="G50" s="681"/>
      <c r="H50" s="681"/>
      <c r="I50" s="681"/>
      <c r="J50" s="681"/>
      <c r="K50" s="682"/>
    </row>
    <row r="51" spans="1:11" ht="13.5" thickTop="1">
      <c r="A51" s="683" t="s">
        <v>17</v>
      </c>
      <c r="B51" s="684"/>
      <c r="C51" s="684"/>
      <c r="D51" s="684"/>
      <c r="E51" s="684"/>
      <c r="F51" s="684"/>
      <c r="G51" s="684"/>
      <c r="H51" s="684"/>
      <c r="I51" s="685"/>
      <c r="J51" s="1008"/>
      <c r="K51" s="1009"/>
    </row>
    <row r="52" spans="1:11">
      <c r="A52" s="671" t="s">
        <v>18</v>
      </c>
      <c r="B52" s="672"/>
      <c r="C52" s="672"/>
      <c r="D52" s="672"/>
      <c r="E52" s="672"/>
      <c r="F52" s="672"/>
      <c r="G52" s="672"/>
      <c r="H52" s="672"/>
      <c r="I52" s="673"/>
      <c r="J52" s="1010"/>
      <c r="K52" s="1011"/>
    </row>
    <row r="53" spans="1:11">
      <c r="A53" s="671" t="s">
        <v>19</v>
      </c>
      <c r="B53" s="672"/>
      <c r="C53" s="672"/>
      <c r="D53" s="672"/>
      <c r="E53" s="672"/>
      <c r="F53" s="672"/>
      <c r="G53" s="672"/>
      <c r="H53" s="672"/>
      <c r="I53" s="673"/>
      <c r="J53" s="1010"/>
      <c r="K53" s="1011"/>
    </row>
    <row r="54" spans="1:11">
      <c r="A54" s="671" t="s">
        <v>20</v>
      </c>
      <c r="B54" s="672"/>
      <c r="C54" s="672"/>
      <c r="D54" s="672"/>
      <c r="E54" s="672"/>
      <c r="F54" s="672"/>
      <c r="G54" s="672"/>
      <c r="H54" s="672"/>
      <c r="I54" s="673"/>
      <c r="J54" s="1010"/>
      <c r="K54" s="1011"/>
    </row>
    <row r="55" spans="1:11" ht="14.25" customHeight="1" thickBot="1">
      <c r="A55" s="674" t="s">
        <v>78</v>
      </c>
      <c r="B55" s="675"/>
      <c r="C55" s="675"/>
      <c r="D55" s="675"/>
      <c r="E55" s="675"/>
      <c r="F55" s="675"/>
      <c r="G55" s="675"/>
      <c r="H55" s="675"/>
      <c r="I55" s="676"/>
      <c r="J55" s="1012"/>
      <c r="K55" s="1013"/>
    </row>
    <row r="56" spans="1:11" ht="17.25" thickTop="1" thickBot="1">
      <c r="A56" s="677" t="s">
        <v>666</v>
      </c>
      <c r="B56" s="678"/>
      <c r="C56" s="678"/>
      <c r="D56" s="678"/>
      <c r="E56" s="678"/>
      <c r="F56" s="678"/>
      <c r="G56" s="678"/>
      <c r="H56" s="678"/>
      <c r="I56" s="679"/>
      <c r="J56" s="1014"/>
      <c r="K56" s="1015"/>
    </row>
    <row r="57" spans="1:11" ht="14.25" thickTop="1" thickBo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</row>
    <row r="58" spans="1:11" ht="13.5" thickTop="1">
      <c r="A58" s="21">
        <v>6</v>
      </c>
      <c r="B58" s="586" t="s">
        <v>118</v>
      </c>
      <c r="C58" s="587"/>
      <c r="D58" s="587"/>
      <c r="E58" s="587"/>
      <c r="F58" s="587"/>
      <c r="G58" s="588"/>
      <c r="H58" s="22"/>
      <c r="I58" s="22"/>
      <c r="J58" s="22"/>
      <c r="K58" s="53"/>
    </row>
    <row r="59" spans="1:11">
      <c r="A59" s="24">
        <v>6.01</v>
      </c>
      <c r="B59" s="693" t="s">
        <v>600</v>
      </c>
      <c r="C59" s="694"/>
      <c r="D59" s="694"/>
      <c r="E59" s="694"/>
      <c r="F59" s="694"/>
      <c r="G59" s="695"/>
      <c r="H59" s="25" t="s">
        <v>11</v>
      </c>
      <c r="I59" s="26">
        <v>6870</v>
      </c>
      <c r="J59" s="1003"/>
      <c r="K59" s="1016"/>
    </row>
    <row r="60" spans="1:11" ht="12.75" customHeight="1">
      <c r="A60" s="24">
        <v>6.02</v>
      </c>
      <c r="B60" s="686" t="s">
        <v>601</v>
      </c>
      <c r="C60" s="687"/>
      <c r="D60" s="687"/>
      <c r="E60" s="687"/>
      <c r="F60" s="687"/>
      <c r="G60" s="688"/>
      <c r="H60" s="13" t="s">
        <v>14</v>
      </c>
      <c r="I60" s="26">
        <v>6</v>
      </c>
      <c r="J60" s="1017"/>
      <c r="K60" s="1016"/>
    </row>
    <row r="61" spans="1:11" ht="12.75" customHeight="1">
      <c r="A61" s="24">
        <v>6.03</v>
      </c>
      <c r="B61" s="686" t="s">
        <v>602</v>
      </c>
      <c r="C61" s="687"/>
      <c r="D61" s="687"/>
      <c r="E61" s="687"/>
      <c r="F61" s="687"/>
      <c r="G61" s="688"/>
      <c r="H61" s="441" t="s">
        <v>11</v>
      </c>
      <c r="I61" s="7">
        <v>4</v>
      </c>
      <c r="J61" s="1018"/>
      <c r="K61" s="1016"/>
    </row>
    <row r="62" spans="1:11" ht="12.75" customHeight="1">
      <c r="A62" s="24">
        <v>6.04</v>
      </c>
      <c r="B62" s="686" t="s">
        <v>603</v>
      </c>
      <c r="C62" s="687"/>
      <c r="D62" s="687"/>
      <c r="E62" s="687"/>
      <c r="F62" s="687"/>
      <c r="G62" s="688"/>
      <c r="H62" s="441" t="s">
        <v>14</v>
      </c>
      <c r="I62" s="7">
        <v>2</v>
      </c>
      <c r="J62" s="1018"/>
      <c r="K62" s="1016"/>
    </row>
    <row r="63" spans="1:11" ht="12.75" customHeight="1">
      <c r="A63" s="24">
        <v>6.05</v>
      </c>
      <c r="B63" s="686" t="s">
        <v>604</v>
      </c>
      <c r="C63" s="687"/>
      <c r="D63" s="687"/>
      <c r="E63" s="687"/>
      <c r="F63" s="687"/>
      <c r="G63" s="688"/>
      <c r="H63" s="441" t="s">
        <v>14</v>
      </c>
      <c r="I63" s="7">
        <v>4</v>
      </c>
      <c r="J63" s="1018"/>
      <c r="K63" s="1016"/>
    </row>
    <row r="64" spans="1:11" ht="12.75" customHeight="1">
      <c r="A64" s="24">
        <v>6.06</v>
      </c>
      <c r="B64" s="686" t="s">
        <v>605</v>
      </c>
      <c r="C64" s="687"/>
      <c r="D64" s="687"/>
      <c r="E64" s="687"/>
      <c r="F64" s="687"/>
      <c r="G64" s="688"/>
      <c r="H64" s="441" t="s">
        <v>14</v>
      </c>
      <c r="I64" s="7">
        <v>2</v>
      </c>
      <c r="J64" s="1018"/>
      <c r="K64" s="1016"/>
    </row>
    <row r="65" spans="1:11" ht="12.75" customHeight="1">
      <c r="A65" s="24">
        <v>6.07</v>
      </c>
      <c r="B65" s="686" t="s">
        <v>606</v>
      </c>
      <c r="C65" s="687"/>
      <c r="D65" s="687"/>
      <c r="E65" s="687"/>
      <c r="F65" s="687"/>
      <c r="G65" s="688"/>
      <c r="H65" s="441" t="s">
        <v>14</v>
      </c>
      <c r="I65" s="7">
        <v>2</v>
      </c>
      <c r="J65" s="1018"/>
      <c r="K65" s="1016"/>
    </row>
    <row r="66" spans="1:11" ht="12.75" customHeight="1">
      <c r="A66" s="24">
        <v>6.08</v>
      </c>
      <c r="B66" s="686" t="s">
        <v>607</v>
      </c>
      <c r="C66" s="687"/>
      <c r="D66" s="687"/>
      <c r="E66" s="687"/>
      <c r="F66" s="687"/>
      <c r="G66" s="688"/>
      <c r="H66" s="441" t="s">
        <v>14</v>
      </c>
      <c r="I66" s="7">
        <v>3</v>
      </c>
      <c r="J66" s="1018"/>
      <c r="K66" s="1016"/>
    </row>
    <row r="67" spans="1:11" ht="12.75" customHeight="1">
      <c r="A67" s="24">
        <v>6.09</v>
      </c>
      <c r="B67" s="686" t="s">
        <v>608</v>
      </c>
      <c r="C67" s="687"/>
      <c r="D67" s="687"/>
      <c r="E67" s="687"/>
      <c r="F67" s="687"/>
      <c r="G67" s="688"/>
      <c r="H67" s="441" t="s">
        <v>14</v>
      </c>
      <c r="I67" s="7">
        <v>3</v>
      </c>
      <c r="J67" s="1018"/>
      <c r="K67" s="1016"/>
    </row>
    <row r="68" spans="1:11" s="50" customFormat="1" ht="12.75" customHeight="1">
      <c r="A68" s="24">
        <v>6.1</v>
      </c>
      <c r="B68" s="686" t="s">
        <v>609</v>
      </c>
      <c r="C68" s="687"/>
      <c r="D68" s="687"/>
      <c r="E68" s="687"/>
      <c r="F68" s="687"/>
      <c r="G68" s="688"/>
      <c r="H68" s="441" t="s">
        <v>11</v>
      </c>
      <c r="I68" s="7">
        <v>434</v>
      </c>
      <c r="J68" s="1018"/>
      <c r="K68" s="1016"/>
    </row>
    <row r="69" spans="1:11" s="50" customFormat="1" ht="12.75" customHeight="1">
      <c r="A69" s="24">
        <v>6.11</v>
      </c>
      <c r="B69" s="686" t="s">
        <v>610</v>
      </c>
      <c r="C69" s="687"/>
      <c r="D69" s="687"/>
      <c r="E69" s="687"/>
      <c r="F69" s="687"/>
      <c r="G69" s="688"/>
      <c r="H69" s="441" t="s">
        <v>14</v>
      </c>
      <c r="I69" s="7">
        <v>2</v>
      </c>
      <c r="J69" s="1018"/>
      <c r="K69" s="1016"/>
    </row>
    <row r="70" spans="1:11" s="50" customFormat="1" ht="12.75" customHeight="1">
      <c r="A70" s="24">
        <v>6.12</v>
      </c>
      <c r="B70" s="686" t="s">
        <v>611</v>
      </c>
      <c r="C70" s="687"/>
      <c r="D70" s="687"/>
      <c r="E70" s="687"/>
      <c r="F70" s="687"/>
      <c r="G70" s="688"/>
      <c r="H70" s="441" t="s">
        <v>14</v>
      </c>
      <c r="I70" s="7">
        <v>1</v>
      </c>
      <c r="J70" s="1018"/>
      <c r="K70" s="1016"/>
    </row>
    <row r="71" spans="1:11" s="50" customFormat="1" ht="12.75" customHeight="1">
      <c r="A71" s="24">
        <v>6.13</v>
      </c>
      <c r="B71" s="686" t="s">
        <v>612</v>
      </c>
      <c r="C71" s="687"/>
      <c r="D71" s="687"/>
      <c r="E71" s="687"/>
      <c r="F71" s="687"/>
      <c r="G71" s="688"/>
      <c r="H71" s="441" t="s">
        <v>14</v>
      </c>
      <c r="I71" s="7">
        <v>5</v>
      </c>
      <c r="J71" s="1018"/>
      <c r="K71" s="1016"/>
    </row>
    <row r="72" spans="1:11" s="50" customFormat="1" ht="12.75" customHeight="1">
      <c r="A72" s="24">
        <v>6.14</v>
      </c>
      <c r="B72" s="686" t="s">
        <v>613</v>
      </c>
      <c r="C72" s="687"/>
      <c r="D72" s="687"/>
      <c r="E72" s="687"/>
      <c r="F72" s="687"/>
      <c r="G72" s="688"/>
      <c r="H72" s="441" t="s">
        <v>14</v>
      </c>
      <c r="I72" s="7">
        <v>5</v>
      </c>
      <c r="J72" s="1018"/>
      <c r="K72" s="1016"/>
    </row>
    <row r="73" spans="1:11" s="50" customFormat="1" ht="12.75" customHeight="1">
      <c r="A73" s="24">
        <v>6.15</v>
      </c>
      <c r="B73" s="686" t="s">
        <v>614</v>
      </c>
      <c r="C73" s="687"/>
      <c r="D73" s="687"/>
      <c r="E73" s="687"/>
      <c r="F73" s="687"/>
      <c r="G73" s="688"/>
      <c r="H73" s="441" t="s">
        <v>14</v>
      </c>
      <c r="I73" s="7">
        <v>5</v>
      </c>
      <c r="J73" s="1018"/>
      <c r="K73" s="1016"/>
    </row>
    <row r="74" spans="1:11" s="50" customFormat="1" ht="12.75" customHeight="1">
      <c r="A74" s="24">
        <v>6.16</v>
      </c>
      <c r="B74" s="686" t="s">
        <v>615</v>
      </c>
      <c r="C74" s="687"/>
      <c r="D74" s="687"/>
      <c r="E74" s="687"/>
      <c r="F74" s="687"/>
      <c r="G74" s="688"/>
      <c r="H74" s="441" t="s">
        <v>14</v>
      </c>
      <c r="I74" s="7">
        <v>5</v>
      </c>
      <c r="J74" s="1018"/>
      <c r="K74" s="1016"/>
    </row>
    <row r="75" spans="1:11" s="50" customFormat="1" ht="12.75" customHeight="1">
      <c r="A75" s="229">
        <f t="shared" ref="A75" si="1">A74+0.01</f>
        <v>6.17</v>
      </c>
      <c r="B75" s="686" t="s">
        <v>616</v>
      </c>
      <c r="C75" s="687"/>
      <c r="D75" s="687"/>
      <c r="E75" s="687"/>
      <c r="F75" s="687"/>
      <c r="G75" s="688"/>
      <c r="H75" s="441" t="s">
        <v>14</v>
      </c>
      <c r="I75" s="7">
        <v>1</v>
      </c>
      <c r="J75" s="1018"/>
      <c r="K75" s="1016"/>
    </row>
    <row r="76" spans="1:11" s="50" customFormat="1" ht="12.75" customHeight="1">
      <c r="A76" s="24">
        <v>6.18</v>
      </c>
      <c r="B76" s="686" t="s">
        <v>617</v>
      </c>
      <c r="C76" s="687"/>
      <c r="D76" s="687"/>
      <c r="E76" s="687"/>
      <c r="F76" s="687"/>
      <c r="G76" s="688"/>
      <c r="H76" s="441" t="s">
        <v>14</v>
      </c>
      <c r="I76" s="7">
        <v>3</v>
      </c>
      <c r="J76" s="1018"/>
      <c r="K76" s="1016"/>
    </row>
    <row r="77" spans="1:11" s="50" customFormat="1" ht="12.75" customHeight="1">
      <c r="A77" s="24">
        <v>6.19</v>
      </c>
      <c r="B77" s="686" t="s">
        <v>618</v>
      </c>
      <c r="C77" s="687"/>
      <c r="D77" s="687"/>
      <c r="E77" s="687"/>
      <c r="F77" s="687"/>
      <c r="G77" s="688"/>
      <c r="H77" s="441" t="s">
        <v>14</v>
      </c>
      <c r="I77" s="7">
        <v>2</v>
      </c>
      <c r="J77" s="1018"/>
      <c r="K77" s="1016"/>
    </row>
    <row r="78" spans="1:11" ht="13.5" thickBot="1">
      <c r="A78" s="551" t="s">
        <v>12</v>
      </c>
      <c r="B78" s="552"/>
      <c r="C78" s="552"/>
      <c r="D78" s="552"/>
      <c r="E78" s="552"/>
      <c r="F78" s="552"/>
      <c r="G78" s="552"/>
      <c r="H78" s="552"/>
      <c r="I78" s="552"/>
      <c r="J78" s="553"/>
      <c r="K78" s="1019"/>
    </row>
    <row r="79" spans="1:11" ht="13.5" thickTop="1">
      <c r="A79" s="554" t="s">
        <v>18</v>
      </c>
      <c r="B79" s="555"/>
      <c r="C79" s="555"/>
      <c r="D79" s="555"/>
      <c r="E79" s="555"/>
      <c r="F79" s="555"/>
      <c r="G79" s="555"/>
      <c r="H79" s="555"/>
      <c r="I79" s="556"/>
      <c r="J79" s="1023"/>
      <c r="K79" s="1020"/>
    </row>
    <row r="80" spans="1:11" ht="13.5" thickBot="1">
      <c r="A80" s="557"/>
      <c r="B80" s="689"/>
      <c r="C80" s="689"/>
      <c r="D80" s="689"/>
      <c r="E80" s="689"/>
      <c r="F80" s="689"/>
      <c r="G80" s="690" t="s">
        <v>667</v>
      </c>
      <c r="H80" s="691"/>
      <c r="I80" s="691"/>
      <c r="J80" s="692"/>
      <c r="K80" s="1021"/>
    </row>
    <row r="81" spans="1:11" ht="17.25" thickTop="1" thickBot="1">
      <c r="A81" s="538" t="s">
        <v>665</v>
      </c>
      <c r="B81" s="539"/>
      <c r="C81" s="539"/>
      <c r="D81" s="539"/>
      <c r="E81" s="539"/>
      <c r="F81" s="539"/>
      <c r="G81" s="539"/>
      <c r="H81" s="539"/>
      <c r="I81" s="539"/>
      <c r="J81" s="540" t="s">
        <v>122</v>
      </c>
      <c r="K81" s="1022"/>
    </row>
    <row r="82" spans="1:11" ht="13.5" thickTop="1"/>
    <row r="83" spans="1:11" hidden="1">
      <c r="K83" s="1">
        <v>2998359467.5601187</v>
      </c>
    </row>
    <row r="84" spans="1:11" hidden="1">
      <c r="K84" s="1">
        <v>2957109206</v>
      </c>
    </row>
    <row r="85" spans="1:11">
      <c r="K85" s="69"/>
    </row>
    <row r="86" spans="1:11">
      <c r="K86" s="69"/>
    </row>
    <row r="87" spans="1:11">
      <c r="K87" s="256"/>
    </row>
  </sheetData>
  <sheetProtection password="E8FB" sheet="1" objects="1" scenarios="1"/>
  <mergeCells count="83">
    <mergeCell ref="A3:B4"/>
    <mergeCell ref="C3:K4"/>
    <mergeCell ref="A1:B2"/>
    <mergeCell ref="C1:K2"/>
    <mergeCell ref="B16:G16"/>
    <mergeCell ref="H16:K16"/>
    <mergeCell ref="B6:G6"/>
    <mergeCell ref="B8:G8"/>
    <mergeCell ref="H8:K8"/>
    <mergeCell ref="B9:G9"/>
    <mergeCell ref="H9:K9"/>
    <mergeCell ref="B10:G10"/>
    <mergeCell ref="B11:G11"/>
    <mergeCell ref="B12:G12"/>
    <mergeCell ref="B13:G13"/>
    <mergeCell ref="B14:G14"/>
    <mergeCell ref="A15:J15"/>
    <mergeCell ref="B28:G28"/>
    <mergeCell ref="B17:G17"/>
    <mergeCell ref="B18:G18"/>
    <mergeCell ref="B19:G19"/>
    <mergeCell ref="B20:G20"/>
    <mergeCell ref="B21:G21"/>
    <mergeCell ref="A22:J22"/>
    <mergeCell ref="B23:G23"/>
    <mergeCell ref="B24:G24"/>
    <mergeCell ref="B25:G25"/>
    <mergeCell ref="B26:G26"/>
    <mergeCell ref="B27:G27"/>
    <mergeCell ref="B40:G40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6:G46"/>
    <mergeCell ref="H46:K46"/>
    <mergeCell ref="B47:G47"/>
    <mergeCell ref="B48:G48"/>
    <mergeCell ref="A49:J49"/>
    <mergeCell ref="B41:G41"/>
    <mergeCell ref="B42:G42"/>
    <mergeCell ref="B43:G43"/>
    <mergeCell ref="B44:G44"/>
    <mergeCell ref="A45:J45"/>
    <mergeCell ref="B63:G63"/>
    <mergeCell ref="B58:G58"/>
    <mergeCell ref="B59:G59"/>
    <mergeCell ref="B60:G60"/>
    <mergeCell ref="B61:G61"/>
    <mergeCell ref="B62:G62"/>
    <mergeCell ref="B70:G70"/>
    <mergeCell ref="B71:G71"/>
    <mergeCell ref="B72:G72"/>
    <mergeCell ref="B73:G73"/>
    <mergeCell ref="B74:G74"/>
    <mergeCell ref="A50:K50"/>
    <mergeCell ref="A51:I51"/>
    <mergeCell ref="A81:J81"/>
    <mergeCell ref="B76:G76"/>
    <mergeCell ref="B77:G77"/>
    <mergeCell ref="A78:J78"/>
    <mergeCell ref="A79:I79"/>
    <mergeCell ref="A80:F80"/>
    <mergeCell ref="G80:J80"/>
    <mergeCell ref="B75:G75"/>
    <mergeCell ref="B64:G64"/>
    <mergeCell ref="B65:G65"/>
    <mergeCell ref="B66:G66"/>
    <mergeCell ref="B67:G67"/>
    <mergeCell ref="B68:G68"/>
    <mergeCell ref="B69:G69"/>
    <mergeCell ref="A52:I52"/>
    <mergeCell ref="A53:I53"/>
    <mergeCell ref="A54:I54"/>
    <mergeCell ref="A55:I55"/>
    <mergeCell ref="A56:I56"/>
  </mergeCells>
  <pageMargins left="0.39370078740157483" right="0.27559055118110237" top="0.98425196850393704" bottom="0.98425196850393704" header="0" footer="0"/>
  <pageSetup paperSize="9" scale="64" fitToHeight="6" orientation="portrait" r:id="rId1"/>
  <headerFooter alignWithMargins="0"/>
  <rowBreaks count="1" manualBreakCount="1">
    <brk id="5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S54"/>
  <sheetViews>
    <sheetView view="pageBreakPreview" zoomScale="85" zoomScaleSheetLayoutView="85" workbookViewId="0">
      <selection activeCell="L9" sqref="L9"/>
    </sheetView>
  </sheetViews>
  <sheetFormatPr baseColWidth="10" defaultRowHeight="12.75"/>
  <cols>
    <col min="1" max="1" width="8.7109375" style="86" customWidth="1"/>
    <col min="2" max="6" width="10.7109375" style="86" customWidth="1"/>
    <col min="7" max="7" width="17.28515625" style="86" customWidth="1"/>
    <col min="8" max="8" width="10.7109375" style="86" customWidth="1"/>
    <col min="9" max="9" width="12.5703125" style="86" customWidth="1"/>
    <col min="10" max="10" width="18.7109375" style="86" customWidth="1"/>
    <col min="11" max="11" width="20.28515625" style="86" customWidth="1"/>
    <col min="12" max="12" width="19.85546875" style="86" customWidth="1"/>
    <col min="13" max="13" width="13.5703125" style="86" customWidth="1"/>
    <col min="14" max="14" width="11.42578125" style="86" customWidth="1"/>
    <col min="15" max="15" width="11.42578125" style="86"/>
    <col min="16" max="16" width="15.28515625" style="86" hidden="1" customWidth="1"/>
    <col min="17" max="17" width="16.7109375" style="86" hidden="1" customWidth="1"/>
    <col min="18" max="18" width="15.5703125" style="86" bestFit="1" customWidth="1"/>
    <col min="19" max="16384" width="11.42578125" style="86"/>
  </cols>
  <sheetData>
    <row r="1" spans="1:11" ht="15.95" customHeight="1" thickTop="1" thickBot="1">
      <c r="A1" s="751" t="s">
        <v>2</v>
      </c>
      <c r="B1" s="751"/>
      <c r="C1" s="751" t="s">
        <v>3</v>
      </c>
      <c r="D1" s="751"/>
      <c r="E1" s="751"/>
      <c r="F1" s="751"/>
      <c r="G1" s="751"/>
      <c r="H1" s="751"/>
      <c r="I1" s="751"/>
      <c r="J1" s="751"/>
      <c r="K1" s="751"/>
    </row>
    <row r="2" spans="1:11" ht="15.95" customHeight="1" thickTop="1" thickBot="1">
      <c r="A2" s="751"/>
      <c r="B2" s="751"/>
      <c r="C2" s="751"/>
      <c r="D2" s="751"/>
      <c r="E2" s="751"/>
      <c r="F2" s="751"/>
      <c r="G2" s="751"/>
      <c r="H2" s="751"/>
      <c r="I2" s="751"/>
      <c r="J2" s="751"/>
      <c r="K2" s="751"/>
    </row>
    <row r="3" spans="1:11" ht="14.1" customHeight="1" thickTop="1" thickBot="1">
      <c r="A3" s="751" t="s">
        <v>4</v>
      </c>
      <c r="B3" s="751"/>
      <c r="C3" s="751" t="s">
        <v>619</v>
      </c>
      <c r="D3" s="751"/>
      <c r="E3" s="751"/>
      <c r="F3" s="751"/>
      <c r="G3" s="751"/>
      <c r="H3" s="751"/>
      <c r="I3" s="751"/>
      <c r="J3" s="751"/>
      <c r="K3" s="751"/>
    </row>
    <row r="4" spans="1:11" ht="14.1" customHeight="1" thickTop="1" thickBot="1">
      <c r="A4" s="751"/>
      <c r="B4" s="751"/>
      <c r="C4" s="751"/>
      <c r="D4" s="751"/>
      <c r="E4" s="751"/>
      <c r="F4" s="751"/>
      <c r="G4" s="751"/>
      <c r="H4" s="751"/>
      <c r="I4" s="751"/>
      <c r="J4" s="751"/>
      <c r="K4" s="751"/>
    </row>
    <row r="5" spans="1:11" ht="5.25" customHeight="1" thickTop="1" thickBot="1">
      <c r="A5" s="490"/>
      <c r="B5" s="491"/>
      <c r="C5" s="491"/>
      <c r="D5" s="491"/>
      <c r="E5" s="491"/>
      <c r="F5" s="491"/>
      <c r="G5" s="491"/>
      <c r="H5" s="491"/>
      <c r="I5" s="491"/>
      <c r="J5" s="491"/>
      <c r="K5" s="492"/>
    </row>
    <row r="6" spans="1:11" s="495" customFormat="1" ht="19.5" customHeight="1" thickTop="1" thickBot="1">
      <c r="A6" s="493" t="s">
        <v>5</v>
      </c>
      <c r="B6" s="752" t="s">
        <v>6</v>
      </c>
      <c r="C6" s="752"/>
      <c r="D6" s="752"/>
      <c r="E6" s="752"/>
      <c r="F6" s="752"/>
      <c r="G6" s="752"/>
      <c r="H6" s="493" t="s">
        <v>7</v>
      </c>
      <c r="I6" s="493" t="s">
        <v>8</v>
      </c>
      <c r="J6" s="493" t="s">
        <v>9</v>
      </c>
      <c r="K6" s="494" t="s">
        <v>10</v>
      </c>
    </row>
    <row r="7" spans="1:11" ht="5.25" customHeight="1" thickTop="1" thickBot="1">
      <c r="A7" s="490"/>
      <c r="B7" s="491"/>
      <c r="C7" s="491"/>
      <c r="D7" s="491"/>
      <c r="E7" s="491"/>
      <c r="F7" s="491"/>
      <c r="G7" s="491"/>
      <c r="H7" s="491"/>
      <c r="I7" s="491"/>
      <c r="J7" s="491"/>
      <c r="K7" s="492"/>
    </row>
    <row r="8" spans="1:11" s="495" customFormat="1" ht="15" customHeight="1" thickTop="1" thickBot="1">
      <c r="A8" s="496">
        <v>1</v>
      </c>
      <c r="B8" s="753" t="s">
        <v>26</v>
      </c>
      <c r="C8" s="753"/>
      <c r="D8" s="753"/>
      <c r="E8" s="753"/>
      <c r="F8" s="753"/>
      <c r="G8" s="753"/>
      <c r="H8" s="754"/>
      <c r="I8" s="754"/>
      <c r="J8" s="754"/>
      <c r="K8" s="754"/>
    </row>
    <row r="9" spans="1:11" s="495" customFormat="1" ht="278.25" customHeight="1" thickTop="1">
      <c r="A9" s="497">
        <v>1.4</v>
      </c>
      <c r="B9" s="755" t="s">
        <v>664</v>
      </c>
      <c r="C9" s="756"/>
      <c r="D9" s="756"/>
      <c r="E9" s="756"/>
      <c r="F9" s="756"/>
      <c r="G9" s="757"/>
      <c r="H9" s="498" t="s">
        <v>14</v>
      </c>
      <c r="I9" s="498">
        <v>1</v>
      </c>
      <c r="J9" s="1024"/>
      <c r="K9" s="1025"/>
    </row>
    <row r="10" spans="1:11" s="495" customFormat="1" ht="27.75" hidden="1" customHeight="1" thickTop="1">
      <c r="A10" s="499">
        <v>1.1000000000000001</v>
      </c>
      <c r="B10" s="755" t="s">
        <v>128</v>
      </c>
      <c r="C10" s="756"/>
      <c r="D10" s="756"/>
      <c r="E10" s="756"/>
      <c r="F10" s="756"/>
      <c r="G10" s="757"/>
      <c r="H10" s="498" t="s">
        <v>14</v>
      </c>
      <c r="I10" s="498">
        <v>2</v>
      </c>
      <c r="J10" s="56"/>
      <c r="K10" s="500">
        <f>+I10*J10</f>
        <v>0</v>
      </c>
    </row>
    <row r="11" spans="1:11" s="495" customFormat="1" ht="27" hidden="1" customHeight="1">
      <c r="A11" s="497">
        <v>1.2</v>
      </c>
      <c r="B11" s="748" t="s">
        <v>126</v>
      </c>
      <c r="C11" s="749"/>
      <c r="D11" s="749"/>
      <c r="E11" s="749"/>
      <c r="F11" s="749"/>
      <c r="G11" s="750"/>
      <c r="H11" s="498" t="s">
        <v>14</v>
      </c>
      <c r="I11" s="498">
        <v>2</v>
      </c>
      <c r="J11" s="56"/>
      <c r="K11" s="501">
        <f t="shared" ref="K11:K35" si="0">+I11*J11</f>
        <v>0</v>
      </c>
    </row>
    <row r="12" spans="1:11" s="495" customFormat="1" ht="36.75" hidden="1" customHeight="1">
      <c r="A12" s="502">
        <v>1.3</v>
      </c>
      <c r="B12" s="747" t="s">
        <v>127</v>
      </c>
      <c r="C12" s="747"/>
      <c r="D12" s="747"/>
      <c r="E12" s="747"/>
      <c r="F12" s="747"/>
      <c r="G12" s="747"/>
      <c r="H12" s="498" t="s">
        <v>14</v>
      </c>
      <c r="I12" s="498">
        <v>2</v>
      </c>
      <c r="J12" s="56"/>
      <c r="K12" s="501">
        <f t="shared" si="0"/>
        <v>0</v>
      </c>
    </row>
    <row r="13" spans="1:11" s="495" customFormat="1" ht="69" hidden="1" customHeight="1">
      <c r="A13" s="497">
        <v>1.4</v>
      </c>
      <c r="B13" s="747" t="s">
        <v>620</v>
      </c>
      <c r="C13" s="747"/>
      <c r="D13" s="747"/>
      <c r="E13" s="747"/>
      <c r="F13" s="747"/>
      <c r="G13" s="747"/>
      <c r="H13" s="498" t="s">
        <v>14</v>
      </c>
      <c r="I13" s="498">
        <v>2</v>
      </c>
      <c r="J13" s="43"/>
      <c r="K13" s="501">
        <f t="shared" si="0"/>
        <v>0</v>
      </c>
    </row>
    <row r="14" spans="1:11" s="495" customFormat="1" ht="25.5" hidden="1" customHeight="1">
      <c r="A14" s="502">
        <v>1.5</v>
      </c>
      <c r="B14" s="747" t="s">
        <v>129</v>
      </c>
      <c r="C14" s="747"/>
      <c r="D14" s="747"/>
      <c r="E14" s="747"/>
      <c r="F14" s="747"/>
      <c r="G14" s="747"/>
      <c r="H14" s="498" t="s">
        <v>14</v>
      </c>
      <c r="I14" s="498">
        <v>1</v>
      </c>
      <c r="J14" s="56"/>
      <c r="K14" s="501">
        <f t="shared" si="0"/>
        <v>0</v>
      </c>
    </row>
    <row r="15" spans="1:11" s="495" customFormat="1" ht="38.25" hidden="1" customHeight="1">
      <c r="A15" s="497">
        <v>1.6</v>
      </c>
      <c r="B15" s="747" t="s">
        <v>130</v>
      </c>
      <c r="C15" s="747"/>
      <c r="D15" s="747"/>
      <c r="E15" s="747"/>
      <c r="F15" s="747"/>
      <c r="G15" s="747"/>
      <c r="H15" s="498" t="s">
        <v>14</v>
      </c>
      <c r="I15" s="498">
        <v>1</v>
      </c>
      <c r="J15" s="56"/>
      <c r="K15" s="501">
        <f t="shared" si="0"/>
        <v>0</v>
      </c>
    </row>
    <row r="16" spans="1:11" s="495" customFormat="1" ht="42.75" hidden="1" customHeight="1">
      <c r="A16" s="502">
        <v>1.7</v>
      </c>
      <c r="B16" s="747" t="s">
        <v>131</v>
      </c>
      <c r="C16" s="747"/>
      <c r="D16" s="747"/>
      <c r="E16" s="747"/>
      <c r="F16" s="747"/>
      <c r="G16" s="747"/>
      <c r="H16" s="498" t="s">
        <v>14</v>
      </c>
      <c r="I16" s="498">
        <v>2</v>
      </c>
      <c r="J16" s="56"/>
      <c r="K16" s="501">
        <f t="shared" si="0"/>
        <v>0</v>
      </c>
    </row>
    <row r="17" spans="1:11" s="495" customFormat="1" ht="29.25" hidden="1" customHeight="1">
      <c r="A17" s="497">
        <v>1.8</v>
      </c>
      <c r="B17" s="747" t="s">
        <v>132</v>
      </c>
      <c r="C17" s="747"/>
      <c r="D17" s="747"/>
      <c r="E17" s="747"/>
      <c r="F17" s="747"/>
      <c r="G17" s="747"/>
      <c r="H17" s="498" t="s">
        <v>14</v>
      </c>
      <c r="I17" s="498">
        <v>2</v>
      </c>
      <c r="J17" s="56"/>
      <c r="K17" s="501">
        <f t="shared" si="0"/>
        <v>0</v>
      </c>
    </row>
    <row r="18" spans="1:11" s="495" customFormat="1" ht="54.75" hidden="1" customHeight="1">
      <c r="A18" s="502">
        <v>1.9</v>
      </c>
      <c r="B18" s="747" t="s">
        <v>133</v>
      </c>
      <c r="C18" s="747"/>
      <c r="D18" s="747"/>
      <c r="E18" s="747"/>
      <c r="F18" s="747"/>
      <c r="G18" s="747"/>
      <c r="H18" s="498" t="s">
        <v>14</v>
      </c>
      <c r="I18" s="498">
        <v>1</v>
      </c>
      <c r="J18" s="56"/>
      <c r="K18" s="501">
        <f t="shared" si="0"/>
        <v>0</v>
      </c>
    </row>
    <row r="19" spans="1:11" s="495" customFormat="1" ht="13.5" hidden="1" customHeight="1">
      <c r="A19" s="503">
        <v>1.1000000000000001</v>
      </c>
      <c r="B19" s="747" t="s">
        <v>134</v>
      </c>
      <c r="C19" s="747"/>
      <c r="D19" s="747"/>
      <c r="E19" s="747"/>
      <c r="F19" s="747"/>
      <c r="G19" s="747"/>
      <c r="H19" s="498" t="s">
        <v>11</v>
      </c>
      <c r="I19" s="498">
        <v>40</v>
      </c>
      <c r="J19" s="56"/>
      <c r="K19" s="501">
        <f t="shared" si="0"/>
        <v>0</v>
      </c>
    </row>
    <row r="20" spans="1:11" s="495" customFormat="1" ht="13.5" hidden="1" customHeight="1">
      <c r="A20" s="502">
        <v>1.1100000000000001</v>
      </c>
      <c r="B20" s="747" t="s">
        <v>135</v>
      </c>
      <c r="C20" s="747"/>
      <c r="D20" s="747"/>
      <c r="E20" s="747"/>
      <c r="F20" s="747"/>
      <c r="G20" s="747"/>
      <c r="H20" s="498" t="s">
        <v>11</v>
      </c>
      <c r="I20" s="498">
        <v>20</v>
      </c>
      <c r="J20" s="56"/>
      <c r="K20" s="501">
        <f t="shared" si="0"/>
        <v>0</v>
      </c>
    </row>
    <row r="21" spans="1:11" s="495" customFormat="1" ht="13.5" hidden="1" customHeight="1">
      <c r="A21" s="502">
        <v>1.1200000000000001</v>
      </c>
      <c r="B21" s="747" t="s">
        <v>136</v>
      </c>
      <c r="C21" s="747"/>
      <c r="D21" s="747"/>
      <c r="E21" s="747"/>
      <c r="F21" s="747"/>
      <c r="G21" s="747"/>
      <c r="H21" s="498" t="s">
        <v>11</v>
      </c>
      <c r="I21" s="498">
        <v>5</v>
      </c>
      <c r="J21" s="56"/>
      <c r="K21" s="501">
        <f t="shared" si="0"/>
        <v>0</v>
      </c>
    </row>
    <row r="22" spans="1:11" s="495" customFormat="1" ht="13.5" hidden="1" customHeight="1">
      <c r="A22" s="502">
        <v>1.1299999999999999</v>
      </c>
      <c r="B22" s="747" t="s">
        <v>137</v>
      </c>
      <c r="C22" s="747"/>
      <c r="D22" s="747"/>
      <c r="E22" s="747"/>
      <c r="F22" s="747"/>
      <c r="G22" s="747"/>
      <c r="H22" s="498" t="s">
        <v>11</v>
      </c>
      <c r="I22" s="498">
        <v>130</v>
      </c>
      <c r="J22" s="56"/>
      <c r="K22" s="501">
        <f t="shared" si="0"/>
        <v>0</v>
      </c>
    </row>
    <row r="23" spans="1:11" s="495" customFormat="1" ht="13.5" hidden="1" customHeight="1">
      <c r="A23" s="502">
        <v>1.1399999999999999</v>
      </c>
      <c r="B23" s="748" t="s">
        <v>138</v>
      </c>
      <c r="C23" s="749"/>
      <c r="D23" s="749"/>
      <c r="E23" s="749"/>
      <c r="F23" s="749"/>
      <c r="G23" s="750"/>
      <c r="H23" s="498" t="s">
        <v>11</v>
      </c>
      <c r="I23" s="498">
        <v>50</v>
      </c>
      <c r="J23" s="56"/>
      <c r="K23" s="501">
        <f t="shared" si="0"/>
        <v>0</v>
      </c>
    </row>
    <row r="24" spans="1:11" s="495" customFormat="1" ht="13.5" hidden="1" customHeight="1">
      <c r="A24" s="502">
        <v>1.1499999999999999</v>
      </c>
      <c r="B24" s="748" t="s">
        <v>139</v>
      </c>
      <c r="C24" s="749"/>
      <c r="D24" s="749"/>
      <c r="E24" s="749"/>
      <c r="F24" s="749"/>
      <c r="G24" s="750"/>
      <c r="H24" s="498" t="s">
        <v>11</v>
      </c>
      <c r="I24" s="498">
        <v>10</v>
      </c>
      <c r="J24" s="56"/>
      <c r="K24" s="501">
        <f t="shared" si="0"/>
        <v>0</v>
      </c>
    </row>
    <row r="25" spans="1:11" s="495" customFormat="1" ht="13.5" hidden="1" customHeight="1">
      <c r="A25" s="502">
        <v>1.1599999999999999</v>
      </c>
      <c r="B25" s="748" t="s">
        <v>140</v>
      </c>
      <c r="C25" s="749"/>
      <c r="D25" s="749"/>
      <c r="E25" s="749"/>
      <c r="F25" s="749"/>
      <c r="G25" s="750"/>
      <c r="H25" s="498" t="s">
        <v>11</v>
      </c>
      <c r="I25" s="498">
        <v>50</v>
      </c>
      <c r="J25" s="56"/>
      <c r="K25" s="501">
        <f t="shared" si="0"/>
        <v>0</v>
      </c>
    </row>
    <row r="26" spans="1:11" s="495" customFormat="1" ht="13.5" hidden="1" customHeight="1">
      <c r="A26" s="502">
        <v>1.17</v>
      </c>
      <c r="B26" s="748" t="s">
        <v>141</v>
      </c>
      <c r="C26" s="749"/>
      <c r="D26" s="749"/>
      <c r="E26" s="749"/>
      <c r="F26" s="749"/>
      <c r="G26" s="750"/>
      <c r="H26" s="498" t="s">
        <v>11</v>
      </c>
      <c r="I26" s="498">
        <v>90</v>
      </c>
      <c r="J26" s="56"/>
      <c r="K26" s="501">
        <f t="shared" si="0"/>
        <v>0</v>
      </c>
    </row>
    <row r="27" spans="1:11" s="495" customFormat="1" ht="13.5" hidden="1" customHeight="1">
      <c r="A27" s="502">
        <v>1.18</v>
      </c>
      <c r="B27" s="748" t="s">
        <v>142</v>
      </c>
      <c r="C27" s="749"/>
      <c r="D27" s="749"/>
      <c r="E27" s="749"/>
      <c r="F27" s="749"/>
      <c r="G27" s="750"/>
      <c r="H27" s="498" t="s">
        <v>11</v>
      </c>
      <c r="I27" s="498">
        <f>(114+12)*1.1</f>
        <v>138.60000000000002</v>
      </c>
      <c r="J27" s="56"/>
      <c r="K27" s="501">
        <f t="shared" si="0"/>
        <v>0</v>
      </c>
    </row>
    <row r="28" spans="1:11" s="495" customFormat="1" ht="13.5" hidden="1" customHeight="1">
      <c r="A28" s="502">
        <v>1.19</v>
      </c>
      <c r="B28" s="748" t="s">
        <v>143</v>
      </c>
      <c r="C28" s="749"/>
      <c r="D28" s="749"/>
      <c r="E28" s="749"/>
      <c r="F28" s="749"/>
      <c r="G28" s="750"/>
      <c r="H28" s="498" t="s">
        <v>14</v>
      </c>
      <c r="I28" s="498">
        <v>85</v>
      </c>
      <c r="J28" s="56"/>
      <c r="K28" s="501">
        <f t="shared" si="0"/>
        <v>0</v>
      </c>
    </row>
    <row r="29" spans="1:11" s="495" customFormat="1" ht="13.5" hidden="1" customHeight="1">
      <c r="A29" s="503">
        <v>1.2</v>
      </c>
      <c r="B29" s="747" t="s">
        <v>144</v>
      </c>
      <c r="C29" s="747"/>
      <c r="D29" s="747"/>
      <c r="E29" s="747"/>
      <c r="F29" s="747"/>
      <c r="G29" s="747"/>
      <c r="H29" s="498" t="s">
        <v>11</v>
      </c>
      <c r="I29" s="498">
        <v>222.20000000000002</v>
      </c>
      <c r="J29" s="56"/>
      <c r="K29" s="501">
        <f t="shared" si="0"/>
        <v>0</v>
      </c>
    </row>
    <row r="30" spans="1:11" s="495" customFormat="1" ht="13.5" hidden="1" customHeight="1">
      <c r="A30" s="503">
        <v>1.21</v>
      </c>
      <c r="B30" s="747" t="s">
        <v>145</v>
      </c>
      <c r="C30" s="747"/>
      <c r="D30" s="747"/>
      <c r="E30" s="747"/>
      <c r="F30" s="747"/>
      <c r="G30" s="747"/>
      <c r="H30" s="498" t="s">
        <v>14</v>
      </c>
      <c r="I30" s="498">
        <f>86+6</f>
        <v>92</v>
      </c>
      <c r="J30" s="56"/>
      <c r="K30" s="501">
        <f t="shared" si="0"/>
        <v>0</v>
      </c>
    </row>
    <row r="31" spans="1:11" s="495" customFormat="1" ht="13.5" hidden="1" customHeight="1">
      <c r="A31" s="503">
        <v>1.22</v>
      </c>
      <c r="B31" s="747" t="s">
        <v>146</v>
      </c>
      <c r="C31" s="747"/>
      <c r="D31" s="747"/>
      <c r="E31" s="747"/>
      <c r="F31" s="747"/>
      <c r="G31" s="747"/>
      <c r="H31" s="498" t="s">
        <v>14</v>
      </c>
      <c r="I31" s="498">
        <f>81*1.1</f>
        <v>89.100000000000009</v>
      </c>
      <c r="J31" s="56"/>
      <c r="K31" s="501">
        <f t="shared" si="0"/>
        <v>0</v>
      </c>
    </row>
    <row r="32" spans="1:11" s="495" customFormat="1" ht="13.5" hidden="1" customHeight="1">
      <c r="A32" s="503">
        <v>1.23</v>
      </c>
      <c r="B32" s="747" t="s">
        <v>147</v>
      </c>
      <c r="C32" s="747"/>
      <c r="D32" s="747"/>
      <c r="E32" s="747"/>
      <c r="F32" s="747"/>
      <c r="G32" s="747"/>
      <c r="H32" s="498" t="s">
        <v>14</v>
      </c>
      <c r="I32" s="498">
        <v>45</v>
      </c>
      <c r="J32" s="56"/>
      <c r="K32" s="501">
        <f t="shared" si="0"/>
        <v>0</v>
      </c>
    </row>
    <row r="33" spans="1:17" s="495" customFormat="1" ht="13.5" hidden="1" customHeight="1">
      <c r="A33" s="503">
        <v>1.24</v>
      </c>
      <c r="B33" s="747" t="s">
        <v>148</v>
      </c>
      <c r="C33" s="747"/>
      <c r="D33" s="747"/>
      <c r="E33" s="747"/>
      <c r="F33" s="747"/>
      <c r="G33" s="747"/>
      <c r="H33" s="498" t="s">
        <v>14</v>
      </c>
      <c r="I33" s="498">
        <v>15</v>
      </c>
      <c r="J33" s="56"/>
      <c r="K33" s="501">
        <f t="shared" si="0"/>
        <v>0</v>
      </c>
    </row>
    <row r="34" spans="1:17" s="495" customFormat="1" ht="13.5" hidden="1" customHeight="1">
      <c r="A34" s="503">
        <v>1.25</v>
      </c>
      <c r="B34" s="747" t="s">
        <v>149</v>
      </c>
      <c r="C34" s="747"/>
      <c r="D34" s="747"/>
      <c r="E34" s="747"/>
      <c r="F34" s="747"/>
      <c r="G34" s="747"/>
      <c r="H34" s="498" t="s">
        <v>14</v>
      </c>
      <c r="I34" s="498">
        <f>+[49]APU!$G$352+[49]APU!$G$258+[49]APU!$G$216</f>
        <v>6</v>
      </c>
      <c r="J34" s="56"/>
      <c r="K34" s="501">
        <f t="shared" si="0"/>
        <v>0</v>
      </c>
    </row>
    <row r="35" spans="1:17" s="495" customFormat="1" ht="13.5" hidden="1" customHeight="1">
      <c r="A35" s="503">
        <v>1.26</v>
      </c>
      <c r="B35" s="747" t="s">
        <v>150</v>
      </c>
      <c r="C35" s="747"/>
      <c r="D35" s="747"/>
      <c r="E35" s="747"/>
      <c r="F35" s="747"/>
      <c r="G35" s="747"/>
      <c r="H35" s="498" t="s">
        <v>14</v>
      </c>
      <c r="I35" s="498">
        <v>19</v>
      </c>
      <c r="J35" s="56"/>
      <c r="K35" s="501">
        <f t="shared" si="0"/>
        <v>0</v>
      </c>
    </row>
    <row r="36" spans="1:17" s="495" customFormat="1" ht="15" customHeight="1" thickBot="1">
      <c r="A36" s="730" t="s">
        <v>12</v>
      </c>
      <c r="B36" s="731"/>
      <c r="C36" s="731"/>
      <c r="D36" s="731"/>
      <c r="E36" s="731"/>
      <c r="F36" s="731"/>
      <c r="G36" s="731"/>
      <c r="H36" s="731"/>
      <c r="I36" s="731"/>
      <c r="J36" s="731"/>
      <c r="K36" s="1026"/>
      <c r="L36" s="61"/>
      <c r="M36" s="61"/>
      <c r="P36" s="513">
        <f>1.1*(1+0.16+0.05+0.05*1.16)*K36</f>
        <v>0</v>
      </c>
      <c r="Q36" s="512">
        <f>P36/24</f>
        <v>0</v>
      </c>
    </row>
    <row r="37" spans="1:17" s="495" customFormat="1" ht="15" customHeight="1" thickTop="1">
      <c r="A37" s="32">
        <v>2</v>
      </c>
      <c r="B37" s="732" t="s">
        <v>68</v>
      </c>
      <c r="C37" s="733"/>
      <c r="D37" s="733"/>
      <c r="E37" s="733"/>
      <c r="F37" s="733"/>
      <c r="G37" s="733"/>
      <c r="H37" s="733"/>
      <c r="I37" s="733"/>
      <c r="J37" s="11"/>
      <c r="K37" s="12"/>
      <c r="P37" s="61">
        <f>(K36*(1+0.16+0.05+0.05*1.16)*(1.08))+(K36*(1+0.16+0.05+0.05*1.16)*(1.08))/(0.98)*0.02</f>
        <v>0</v>
      </c>
      <c r="Q37" s="512">
        <f>P37/24</f>
        <v>0</v>
      </c>
    </row>
    <row r="38" spans="1:17" s="495" customFormat="1" ht="25.5" customHeight="1">
      <c r="A38" s="504">
        <v>2.1</v>
      </c>
      <c r="B38" s="734" t="s">
        <v>151</v>
      </c>
      <c r="C38" s="735"/>
      <c r="D38" s="735"/>
      <c r="E38" s="735"/>
      <c r="F38" s="735"/>
      <c r="G38" s="736"/>
      <c r="H38" s="505" t="s">
        <v>14</v>
      </c>
      <c r="I38" s="87">
        <v>4</v>
      </c>
      <c r="J38" s="1027"/>
      <c r="K38" s="1028"/>
    </row>
    <row r="39" spans="1:17" s="495" customFormat="1" ht="27" customHeight="1" thickBot="1">
      <c r="A39" s="506">
        <v>2.2000000000000002</v>
      </c>
      <c r="B39" s="734" t="s">
        <v>152</v>
      </c>
      <c r="C39" s="735"/>
      <c r="D39" s="735"/>
      <c r="E39" s="735"/>
      <c r="F39" s="735"/>
      <c r="G39" s="736"/>
      <c r="H39" s="507" t="s">
        <v>14</v>
      </c>
      <c r="I39" s="508">
        <v>2</v>
      </c>
      <c r="J39" s="1029"/>
      <c r="K39" s="1028"/>
    </row>
    <row r="40" spans="1:17" s="495" customFormat="1" ht="15" customHeight="1" thickBot="1">
      <c r="A40" s="551" t="s">
        <v>12</v>
      </c>
      <c r="B40" s="552"/>
      <c r="C40" s="552"/>
      <c r="D40" s="552"/>
      <c r="E40" s="552"/>
      <c r="F40" s="552"/>
      <c r="G40" s="552"/>
      <c r="H40" s="552"/>
      <c r="I40" s="552"/>
      <c r="J40" s="553"/>
      <c r="K40" s="1001"/>
      <c r="L40" s="61"/>
      <c r="M40" s="61"/>
      <c r="P40" s="61">
        <f>1.1*(1+0.16+0.05+0.05*1.16)*K40</f>
        <v>0</v>
      </c>
      <c r="Q40" s="61">
        <f>P40/12</f>
        <v>0</v>
      </c>
    </row>
    <row r="41" spans="1:17" s="495" customFormat="1" ht="15" hidden="1" customHeight="1" thickTop="1">
      <c r="A41" s="32">
        <v>3</v>
      </c>
      <c r="B41" s="732" t="s">
        <v>621</v>
      </c>
      <c r="C41" s="733"/>
      <c r="D41" s="733"/>
      <c r="E41" s="733"/>
      <c r="F41" s="733"/>
      <c r="G41" s="733"/>
      <c r="H41" s="733"/>
      <c r="I41" s="733"/>
      <c r="J41" s="11"/>
      <c r="K41" s="12"/>
      <c r="Q41" s="61">
        <f t="shared" ref="Q41:Q43" si="1">P41/12</f>
        <v>0</v>
      </c>
    </row>
    <row r="42" spans="1:17" s="495" customFormat="1" ht="38.25" hidden="1" customHeight="1" thickBot="1">
      <c r="A42" s="509">
        <v>3.1</v>
      </c>
      <c r="B42" s="737" t="s">
        <v>622</v>
      </c>
      <c r="C42" s="737"/>
      <c r="D42" s="737"/>
      <c r="E42" s="737"/>
      <c r="F42" s="737"/>
      <c r="G42" s="737"/>
      <c r="H42" s="510" t="s">
        <v>14</v>
      </c>
      <c r="I42" s="511">
        <v>1</v>
      </c>
      <c r="J42" s="445"/>
      <c r="K42" s="8">
        <f>+I42*J42</f>
        <v>0</v>
      </c>
      <c r="Q42" s="61">
        <f t="shared" si="1"/>
        <v>0</v>
      </c>
    </row>
    <row r="43" spans="1:17" s="495" customFormat="1" ht="15" hidden="1" customHeight="1" thickBot="1">
      <c r="A43" s="551" t="s">
        <v>12</v>
      </c>
      <c r="B43" s="552"/>
      <c r="C43" s="552"/>
      <c r="D43" s="552"/>
      <c r="E43" s="552"/>
      <c r="F43" s="552"/>
      <c r="G43" s="552"/>
      <c r="H43" s="552"/>
      <c r="I43" s="552"/>
      <c r="J43" s="553"/>
      <c r="K43" s="4">
        <f>+K42</f>
        <v>0</v>
      </c>
      <c r="L43" s="61"/>
      <c r="M43" s="61"/>
      <c r="Q43" s="61">
        <f t="shared" si="1"/>
        <v>0</v>
      </c>
    </row>
    <row r="44" spans="1:17" s="495" customFormat="1" ht="15" customHeight="1" thickTop="1">
      <c r="A44" s="15">
        <v>3</v>
      </c>
      <c r="B44" s="738" t="s">
        <v>74</v>
      </c>
      <c r="C44" s="739"/>
      <c r="D44" s="739"/>
      <c r="E44" s="739"/>
      <c r="F44" s="739"/>
      <c r="G44" s="740"/>
      <c r="H44" s="741"/>
      <c r="I44" s="742"/>
      <c r="J44" s="742"/>
      <c r="K44" s="743"/>
      <c r="P44" s="61">
        <f>(K40*(1+0.16+0.05+0.05*1.16)*(1.08))+(K40*(1+0.16+0.05+0.05*1.16)*(1.08))/(0.98)*0.02</f>
        <v>0</v>
      </c>
      <c r="Q44" s="361">
        <f>P44/12</f>
        <v>0</v>
      </c>
    </row>
    <row r="45" spans="1:17" s="495" customFormat="1" ht="38.25" customHeight="1" thickBot="1">
      <c r="A45" s="446">
        <v>4.01</v>
      </c>
      <c r="B45" s="744" t="s">
        <v>25</v>
      </c>
      <c r="C45" s="745"/>
      <c r="D45" s="745"/>
      <c r="E45" s="745"/>
      <c r="F45" s="745"/>
      <c r="G45" s="746"/>
      <c r="H45" s="447" t="s">
        <v>14</v>
      </c>
      <c r="I45" s="447">
        <v>1</v>
      </c>
      <c r="J45" s="1030"/>
      <c r="K45" s="1028"/>
    </row>
    <row r="46" spans="1:17" s="495" customFormat="1" ht="15" customHeight="1" thickBot="1">
      <c r="A46" s="551" t="s">
        <v>12</v>
      </c>
      <c r="B46" s="552"/>
      <c r="C46" s="552"/>
      <c r="D46" s="552"/>
      <c r="E46" s="552"/>
      <c r="F46" s="552"/>
      <c r="G46" s="552"/>
      <c r="H46" s="552"/>
      <c r="I46" s="552"/>
      <c r="J46" s="553"/>
      <c r="K46" s="1001"/>
      <c r="L46" s="61"/>
      <c r="M46" s="61"/>
      <c r="P46" s="61">
        <f>1.1*(1+0.16+0.05+0.05*1.16)*K46</f>
        <v>0</v>
      </c>
      <c r="Q46" s="61">
        <f>P46/15</f>
        <v>0</v>
      </c>
    </row>
    <row r="47" spans="1:17" s="1" customFormat="1" ht="15" customHeight="1" thickTop="1" thickBot="1">
      <c r="A47" s="680" t="s">
        <v>16</v>
      </c>
      <c r="B47" s="681"/>
      <c r="C47" s="681"/>
      <c r="D47" s="681"/>
      <c r="E47" s="681"/>
      <c r="F47" s="681"/>
      <c r="G47" s="681"/>
      <c r="H47" s="681"/>
      <c r="I47" s="681"/>
      <c r="J47" s="681"/>
      <c r="K47" s="682"/>
    </row>
    <row r="48" spans="1:17" s="1" customFormat="1" ht="13.5" thickTop="1">
      <c r="A48" s="683" t="s">
        <v>17</v>
      </c>
      <c r="B48" s="684"/>
      <c r="C48" s="684"/>
      <c r="D48" s="684"/>
      <c r="E48" s="684"/>
      <c r="F48" s="684"/>
      <c r="G48" s="684"/>
      <c r="H48" s="684"/>
      <c r="I48" s="685"/>
      <c r="J48" s="1008"/>
      <c r="K48" s="1009"/>
    </row>
    <row r="49" spans="1:11" s="1" customFormat="1">
      <c r="A49" s="671" t="s">
        <v>18</v>
      </c>
      <c r="B49" s="672"/>
      <c r="C49" s="672"/>
      <c r="D49" s="672"/>
      <c r="E49" s="672"/>
      <c r="F49" s="672"/>
      <c r="G49" s="672"/>
      <c r="H49" s="672"/>
      <c r="I49" s="673"/>
      <c r="J49" s="1010"/>
      <c r="K49" s="1011"/>
    </row>
    <row r="50" spans="1:11" s="1" customFormat="1">
      <c r="A50" s="671" t="s">
        <v>19</v>
      </c>
      <c r="B50" s="672"/>
      <c r="C50" s="672"/>
      <c r="D50" s="672"/>
      <c r="E50" s="672"/>
      <c r="F50" s="672"/>
      <c r="G50" s="672"/>
      <c r="H50" s="672"/>
      <c r="I50" s="673"/>
      <c r="J50" s="1010"/>
      <c r="K50" s="1011"/>
    </row>
    <row r="51" spans="1:11" s="1" customFormat="1">
      <c r="A51" s="671" t="s">
        <v>20</v>
      </c>
      <c r="B51" s="672"/>
      <c r="C51" s="672"/>
      <c r="D51" s="672"/>
      <c r="E51" s="672"/>
      <c r="F51" s="672"/>
      <c r="G51" s="672"/>
      <c r="H51" s="672"/>
      <c r="I51" s="673"/>
      <c r="J51" s="1010"/>
      <c r="K51" s="1011"/>
    </row>
    <row r="52" spans="1:11" s="1" customFormat="1" ht="14.25" customHeight="1" thickBot="1">
      <c r="A52" s="674" t="s">
        <v>78</v>
      </c>
      <c r="B52" s="675"/>
      <c r="C52" s="675"/>
      <c r="D52" s="675"/>
      <c r="E52" s="675"/>
      <c r="F52" s="675"/>
      <c r="G52" s="675"/>
      <c r="H52" s="675"/>
      <c r="I52" s="676"/>
      <c r="J52" s="1012"/>
      <c r="K52" s="1013"/>
    </row>
    <row r="53" spans="1:11" s="1" customFormat="1" ht="17.25" thickTop="1" thickBot="1">
      <c r="A53" s="538" t="s">
        <v>668</v>
      </c>
      <c r="B53" s="539"/>
      <c r="C53" s="539"/>
      <c r="D53" s="539"/>
      <c r="E53" s="539"/>
      <c r="F53" s="539"/>
      <c r="G53" s="539"/>
      <c r="H53" s="539"/>
      <c r="I53" s="539"/>
      <c r="J53" s="540" t="s">
        <v>122</v>
      </c>
      <c r="K53" s="1031"/>
    </row>
    <row r="54" spans="1:11" ht="13.5" thickTop="1"/>
  </sheetData>
  <sheetProtection password="E8FB" sheet="1" objects="1" scenarios="1"/>
  <mergeCells count="53">
    <mergeCell ref="B11:G11"/>
    <mergeCell ref="A1:B2"/>
    <mergeCell ref="C1:K2"/>
    <mergeCell ref="A3:B4"/>
    <mergeCell ref="C3:K4"/>
    <mergeCell ref="B6:G6"/>
    <mergeCell ref="B8:G8"/>
    <mergeCell ref="H8:K8"/>
    <mergeCell ref="B9:G9"/>
    <mergeCell ref="B10:G10"/>
    <mergeCell ref="B23:G2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35:G35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47:K47"/>
    <mergeCell ref="A48:I48"/>
    <mergeCell ref="A46:J46"/>
    <mergeCell ref="A36:J36"/>
    <mergeCell ref="B37:I37"/>
    <mergeCell ref="B38:G38"/>
    <mergeCell ref="B39:G39"/>
    <mergeCell ref="A40:J40"/>
    <mergeCell ref="B41:I41"/>
    <mergeCell ref="B42:G42"/>
    <mergeCell ref="A43:J43"/>
    <mergeCell ref="B44:G44"/>
    <mergeCell ref="H44:K44"/>
    <mergeCell ref="B45:G45"/>
    <mergeCell ref="A49:I49"/>
    <mergeCell ref="A50:I50"/>
    <mergeCell ref="A51:I51"/>
    <mergeCell ref="A52:I52"/>
    <mergeCell ref="A53:J5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58"/>
  <sheetViews>
    <sheetView view="pageBreakPreview" zoomScale="80" zoomScaleSheetLayoutView="80" workbookViewId="0">
      <selection activeCell="K9" sqref="K9"/>
    </sheetView>
  </sheetViews>
  <sheetFormatPr baseColWidth="10" defaultRowHeight="15"/>
  <cols>
    <col min="1" max="9" width="11.42578125" style="455"/>
    <col min="10" max="10" width="17.7109375" style="455" bestFit="1" customWidth="1"/>
    <col min="11" max="11" width="18" style="455" customWidth="1"/>
    <col min="12" max="255" width="11.42578125" style="455"/>
    <col min="256" max="256" width="17.7109375" style="455" bestFit="1" customWidth="1"/>
    <col min="257" max="257" width="18" style="455" customWidth="1"/>
    <col min="258" max="258" width="11.42578125" style="455"/>
    <col min="259" max="259" width="17.7109375" style="455" customWidth="1"/>
    <col min="260" max="511" width="11.42578125" style="455"/>
    <col min="512" max="512" width="17.7109375" style="455" bestFit="1" customWidth="1"/>
    <col min="513" max="513" width="18" style="455" customWidth="1"/>
    <col min="514" max="514" width="11.42578125" style="455"/>
    <col min="515" max="515" width="17.7109375" style="455" customWidth="1"/>
    <col min="516" max="767" width="11.42578125" style="455"/>
    <col min="768" max="768" width="17.7109375" style="455" bestFit="1" customWidth="1"/>
    <col min="769" max="769" width="18" style="455" customWidth="1"/>
    <col min="770" max="770" width="11.42578125" style="455"/>
    <col min="771" max="771" width="17.7109375" style="455" customWidth="1"/>
    <col min="772" max="1023" width="11.42578125" style="455"/>
    <col min="1024" max="1024" width="17.7109375" style="455" bestFit="1" customWidth="1"/>
    <col min="1025" max="1025" width="18" style="455" customWidth="1"/>
    <col min="1026" max="1026" width="11.42578125" style="455"/>
    <col min="1027" max="1027" width="17.7109375" style="455" customWidth="1"/>
    <col min="1028" max="1279" width="11.42578125" style="455"/>
    <col min="1280" max="1280" width="17.7109375" style="455" bestFit="1" customWidth="1"/>
    <col min="1281" max="1281" width="18" style="455" customWidth="1"/>
    <col min="1282" max="1282" width="11.42578125" style="455"/>
    <col min="1283" max="1283" width="17.7109375" style="455" customWidth="1"/>
    <col min="1284" max="1535" width="11.42578125" style="455"/>
    <col min="1536" max="1536" width="17.7109375" style="455" bestFit="1" customWidth="1"/>
    <col min="1537" max="1537" width="18" style="455" customWidth="1"/>
    <col min="1538" max="1538" width="11.42578125" style="455"/>
    <col min="1539" max="1539" width="17.7109375" style="455" customWidth="1"/>
    <col min="1540" max="1791" width="11.42578125" style="455"/>
    <col min="1792" max="1792" width="17.7109375" style="455" bestFit="1" customWidth="1"/>
    <col min="1793" max="1793" width="18" style="455" customWidth="1"/>
    <col min="1794" max="1794" width="11.42578125" style="455"/>
    <col min="1795" max="1795" width="17.7109375" style="455" customWidth="1"/>
    <col min="1796" max="2047" width="11.42578125" style="455"/>
    <col min="2048" max="2048" width="17.7109375" style="455" bestFit="1" customWidth="1"/>
    <col min="2049" max="2049" width="18" style="455" customWidth="1"/>
    <col min="2050" max="2050" width="11.42578125" style="455"/>
    <col min="2051" max="2051" width="17.7109375" style="455" customWidth="1"/>
    <col min="2052" max="2303" width="11.42578125" style="455"/>
    <col min="2304" max="2304" width="17.7109375" style="455" bestFit="1" customWidth="1"/>
    <col min="2305" max="2305" width="18" style="455" customWidth="1"/>
    <col min="2306" max="2306" width="11.42578125" style="455"/>
    <col min="2307" max="2307" width="17.7109375" style="455" customWidth="1"/>
    <col min="2308" max="2559" width="11.42578125" style="455"/>
    <col min="2560" max="2560" width="17.7109375" style="455" bestFit="1" customWidth="1"/>
    <col min="2561" max="2561" width="18" style="455" customWidth="1"/>
    <col min="2562" max="2562" width="11.42578125" style="455"/>
    <col min="2563" max="2563" width="17.7109375" style="455" customWidth="1"/>
    <col min="2564" max="2815" width="11.42578125" style="455"/>
    <col min="2816" max="2816" width="17.7109375" style="455" bestFit="1" customWidth="1"/>
    <col min="2817" max="2817" width="18" style="455" customWidth="1"/>
    <col min="2818" max="2818" width="11.42578125" style="455"/>
    <col min="2819" max="2819" width="17.7109375" style="455" customWidth="1"/>
    <col min="2820" max="3071" width="11.42578125" style="455"/>
    <col min="3072" max="3072" width="17.7109375" style="455" bestFit="1" customWidth="1"/>
    <col min="3073" max="3073" width="18" style="455" customWidth="1"/>
    <col min="3074" max="3074" width="11.42578125" style="455"/>
    <col min="3075" max="3075" width="17.7109375" style="455" customWidth="1"/>
    <col min="3076" max="3327" width="11.42578125" style="455"/>
    <col min="3328" max="3328" width="17.7109375" style="455" bestFit="1" customWidth="1"/>
    <col min="3329" max="3329" width="18" style="455" customWidth="1"/>
    <col min="3330" max="3330" width="11.42578125" style="455"/>
    <col min="3331" max="3331" width="17.7109375" style="455" customWidth="1"/>
    <col min="3332" max="3583" width="11.42578125" style="455"/>
    <col min="3584" max="3584" width="17.7109375" style="455" bestFit="1" customWidth="1"/>
    <col min="3585" max="3585" width="18" style="455" customWidth="1"/>
    <col min="3586" max="3586" width="11.42578125" style="455"/>
    <col min="3587" max="3587" width="17.7109375" style="455" customWidth="1"/>
    <col min="3588" max="3839" width="11.42578125" style="455"/>
    <col min="3840" max="3840" width="17.7109375" style="455" bestFit="1" customWidth="1"/>
    <col min="3841" max="3841" width="18" style="455" customWidth="1"/>
    <col min="3842" max="3842" width="11.42578125" style="455"/>
    <col min="3843" max="3843" width="17.7109375" style="455" customWidth="1"/>
    <col min="3844" max="4095" width="11.42578125" style="455"/>
    <col min="4096" max="4096" width="17.7109375" style="455" bestFit="1" customWidth="1"/>
    <col min="4097" max="4097" width="18" style="455" customWidth="1"/>
    <col min="4098" max="4098" width="11.42578125" style="455"/>
    <col min="4099" max="4099" width="17.7109375" style="455" customWidth="1"/>
    <col min="4100" max="4351" width="11.42578125" style="455"/>
    <col min="4352" max="4352" width="17.7109375" style="455" bestFit="1" customWidth="1"/>
    <col min="4353" max="4353" width="18" style="455" customWidth="1"/>
    <col min="4354" max="4354" width="11.42578125" style="455"/>
    <col min="4355" max="4355" width="17.7109375" style="455" customWidth="1"/>
    <col min="4356" max="4607" width="11.42578125" style="455"/>
    <col min="4608" max="4608" width="17.7109375" style="455" bestFit="1" customWidth="1"/>
    <col min="4609" max="4609" width="18" style="455" customWidth="1"/>
    <col min="4610" max="4610" width="11.42578125" style="455"/>
    <col min="4611" max="4611" width="17.7109375" style="455" customWidth="1"/>
    <col min="4612" max="4863" width="11.42578125" style="455"/>
    <col min="4864" max="4864" width="17.7109375" style="455" bestFit="1" customWidth="1"/>
    <col min="4865" max="4865" width="18" style="455" customWidth="1"/>
    <col min="4866" max="4866" width="11.42578125" style="455"/>
    <col min="4867" max="4867" width="17.7109375" style="455" customWidth="1"/>
    <col min="4868" max="5119" width="11.42578125" style="455"/>
    <col min="5120" max="5120" width="17.7109375" style="455" bestFit="1" customWidth="1"/>
    <col min="5121" max="5121" width="18" style="455" customWidth="1"/>
    <col min="5122" max="5122" width="11.42578125" style="455"/>
    <col min="5123" max="5123" width="17.7109375" style="455" customWidth="1"/>
    <col min="5124" max="5375" width="11.42578125" style="455"/>
    <col min="5376" max="5376" width="17.7109375" style="455" bestFit="1" customWidth="1"/>
    <col min="5377" max="5377" width="18" style="455" customWidth="1"/>
    <col min="5378" max="5378" width="11.42578125" style="455"/>
    <col min="5379" max="5379" width="17.7109375" style="455" customWidth="1"/>
    <col min="5380" max="5631" width="11.42578125" style="455"/>
    <col min="5632" max="5632" width="17.7109375" style="455" bestFit="1" customWidth="1"/>
    <col min="5633" max="5633" width="18" style="455" customWidth="1"/>
    <col min="5634" max="5634" width="11.42578125" style="455"/>
    <col min="5635" max="5635" width="17.7109375" style="455" customWidth="1"/>
    <col min="5636" max="5887" width="11.42578125" style="455"/>
    <col min="5888" max="5888" width="17.7109375" style="455" bestFit="1" customWidth="1"/>
    <col min="5889" max="5889" width="18" style="455" customWidth="1"/>
    <col min="5890" max="5890" width="11.42578125" style="455"/>
    <col min="5891" max="5891" width="17.7109375" style="455" customWidth="1"/>
    <col min="5892" max="6143" width="11.42578125" style="455"/>
    <col min="6144" max="6144" width="17.7109375" style="455" bestFit="1" customWidth="1"/>
    <col min="6145" max="6145" width="18" style="455" customWidth="1"/>
    <col min="6146" max="6146" width="11.42578125" style="455"/>
    <col min="6147" max="6147" width="17.7109375" style="455" customWidth="1"/>
    <col min="6148" max="6399" width="11.42578125" style="455"/>
    <col min="6400" max="6400" width="17.7109375" style="455" bestFit="1" customWidth="1"/>
    <col min="6401" max="6401" width="18" style="455" customWidth="1"/>
    <col min="6402" max="6402" width="11.42578125" style="455"/>
    <col min="6403" max="6403" width="17.7109375" style="455" customWidth="1"/>
    <col min="6404" max="6655" width="11.42578125" style="455"/>
    <col min="6656" max="6656" width="17.7109375" style="455" bestFit="1" customWidth="1"/>
    <col min="6657" max="6657" width="18" style="455" customWidth="1"/>
    <col min="6658" max="6658" width="11.42578125" style="455"/>
    <col min="6659" max="6659" width="17.7109375" style="455" customWidth="1"/>
    <col min="6660" max="6911" width="11.42578125" style="455"/>
    <col min="6912" max="6912" width="17.7109375" style="455" bestFit="1" customWidth="1"/>
    <col min="6913" max="6913" width="18" style="455" customWidth="1"/>
    <col min="6914" max="6914" width="11.42578125" style="455"/>
    <col min="6915" max="6915" width="17.7109375" style="455" customWidth="1"/>
    <col min="6916" max="7167" width="11.42578125" style="455"/>
    <col min="7168" max="7168" width="17.7109375" style="455" bestFit="1" customWidth="1"/>
    <col min="7169" max="7169" width="18" style="455" customWidth="1"/>
    <col min="7170" max="7170" width="11.42578125" style="455"/>
    <col min="7171" max="7171" width="17.7109375" style="455" customWidth="1"/>
    <col min="7172" max="7423" width="11.42578125" style="455"/>
    <col min="7424" max="7424" width="17.7109375" style="455" bestFit="1" customWidth="1"/>
    <col min="7425" max="7425" width="18" style="455" customWidth="1"/>
    <col min="7426" max="7426" width="11.42578125" style="455"/>
    <col min="7427" max="7427" width="17.7109375" style="455" customWidth="1"/>
    <col min="7428" max="7679" width="11.42578125" style="455"/>
    <col min="7680" max="7680" width="17.7109375" style="455" bestFit="1" customWidth="1"/>
    <col min="7681" max="7681" width="18" style="455" customWidth="1"/>
    <col min="7682" max="7682" width="11.42578125" style="455"/>
    <col min="7683" max="7683" width="17.7109375" style="455" customWidth="1"/>
    <col min="7684" max="7935" width="11.42578125" style="455"/>
    <col min="7936" max="7936" width="17.7109375" style="455" bestFit="1" customWidth="1"/>
    <col min="7937" max="7937" width="18" style="455" customWidth="1"/>
    <col min="7938" max="7938" width="11.42578125" style="455"/>
    <col min="7939" max="7939" width="17.7109375" style="455" customWidth="1"/>
    <col min="7940" max="8191" width="11.42578125" style="455"/>
    <col min="8192" max="8192" width="17.7109375" style="455" bestFit="1" customWidth="1"/>
    <col min="8193" max="8193" width="18" style="455" customWidth="1"/>
    <col min="8194" max="8194" width="11.42578125" style="455"/>
    <col min="8195" max="8195" width="17.7109375" style="455" customWidth="1"/>
    <col min="8196" max="8447" width="11.42578125" style="455"/>
    <col min="8448" max="8448" width="17.7109375" style="455" bestFit="1" customWidth="1"/>
    <col min="8449" max="8449" width="18" style="455" customWidth="1"/>
    <col min="8450" max="8450" width="11.42578125" style="455"/>
    <col min="8451" max="8451" width="17.7109375" style="455" customWidth="1"/>
    <col min="8452" max="8703" width="11.42578125" style="455"/>
    <col min="8704" max="8704" width="17.7109375" style="455" bestFit="1" customWidth="1"/>
    <col min="8705" max="8705" width="18" style="455" customWidth="1"/>
    <col min="8706" max="8706" width="11.42578125" style="455"/>
    <col min="8707" max="8707" width="17.7109375" style="455" customWidth="1"/>
    <col min="8708" max="8959" width="11.42578125" style="455"/>
    <col min="8960" max="8960" width="17.7109375" style="455" bestFit="1" customWidth="1"/>
    <col min="8961" max="8961" width="18" style="455" customWidth="1"/>
    <col min="8962" max="8962" width="11.42578125" style="455"/>
    <col min="8963" max="8963" width="17.7109375" style="455" customWidth="1"/>
    <col min="8964" max="9215" width="11.42578125" style="455"/>
    <col min="9216" max="9216" width="17.7109375" style="455" bestFit="1" customWidth="1"/>
    <col min="9217" max="9217" width="18" style="455" customWidth="1"/>
    <col min="9218" max="9218" width="11.42578125" style="455"/>
    <col min="9219" max="9219" width="17.7109375" style="455" customWidth="1"/>
    <col min="9220" max="9471" width="11.42578125" style="455"/>
    <col min="9472" max="9472" width="17.7109375" style="455" bestFit="1" customWidth="1"/>
    <col min="9473" max="9473" width="18" style="455" customWidth="1"/>
    <col min="9474" max="9474" width="11.42578125" style="455"/>
    <col min="9475" max="9475" width="17.7109375" style="455" customWidth="1"/>
    <col min="9476" max="9727" width="11.42578125" style="455"/>
    <col min="9728" max="9728" width="17.7109375" style="455" bestFit="1" customWidth="1"/>
    <col min="9729" max="9729" width="18" style="455" customWidth="1"/>
    <col min="9730" max="9730" width="11.42578125" style="455"/>
    <col min="9731" max="9731" width="17.7109375" style="455" customWidth="1"/>
    <col min="9732" max="9983" width="11.42578125" style="455"/>
    <col min="9984" max="9984" width="17.7109375" style="455" bestFit="1" customWidth="1"/>
    <col min="9985" max="9985" width="18" style="455" customWidth="1"/>
    <col min="9986" max="9986" width="11.42578125" style="455"/>
    <col min="9987" max="9987" width="17.7109375" style="455" customWidth="1"/>
    <col min="9988" max="10239" width="11.42578125" style="455"/>
    <col min="10240" max="10240" width="17.7109375" style="455" bestFit="1" customWidth="1"/>
    <col min="10241" max="10241" width="18" style="455" customWidth="1"/>
    <col min="10242" max="10242" width="11.42578125" style="455"/>
    <col min="10243" max="10243" width="17.7109375" style="455" customWidth="1"/>
    <col min="10244" max="10495" width="11.42578125" style="455"/>
    <col min="10496" max="10496" width="17.7109375" style="455" bestFit="1" customWidth="1"/>
    <col min="10497" max="10497" width="18" style="455" customWidth="1"/>
    <col min="10498" max="10498" width="11.42578125" style="455"/>
    <col min="10499" max="10499" width="17.7109375" style="455" customWidth="1"/>
    <col min="10500" max="10751" width="11.42578125" style="455"/>
    <col min="10752" max="10752" width="17.7109375" style="455" bestFit="1" customWidth="1"/>
    <col min="10753" max="10753" width="18" style="455" customWidth="1"/>
    <col min="10754" max="10754" width="11.42578125" style="455"/>
    <col min="10755" max="10755" width="17.7109375" style="455" customWidth="1"/>
    <col min="10756" max="11007" width="11.42578125" style="455"/>
    <col min="11008" max="11008" width="17.7109375" style="455" bestFit="1" customWidth="1"/>
    <col min="11009" max="11009" width="18" style="455" customWidth="1"/>
    <col min="11010" max="11010" width="11.42578125" style="455"/>
    <col min="11011" max="11011" width="17.7109375" style="455" customWidth="1"/>
    <col min="11012" max="11263" width="11.42578125" style="455"/>
    <col min="11264" max="11264" width="17.7109375" style="455" bestFit="1" customWidth="1"/>
    <col min="11265" max="11265" width="18" style="455" customWidth="1"/>
    <col min="11266" max="11266" width="11.42578125" style="455"/>
    <col min="11267" max="11267" width="17.7109375" style="455" customWidth="1"/>
    <col min="11268" max="11519" width="11.42578125" style="455"/>
    <col min="11520" max="11520" width="17.7109375" style="455" bestFit="1" customWidth="1"/>
    <col min="11521" max="11521" width="18" style="455" customWidth="1"/>
    <col min="11522" max="11522" width="11.42578125" style="455"/>
    <col min="11523" max="11523" width="17.7109375" style="455" customWidth="1"/>
    <col min="11524" max="11775" width="11.42578125" style="455"/>
    <col min="11776" max="11776" width="17.7109375" style="455" bestFit="1" customWidth="1"/>
    <col min="11777" max="11777" width="18" style="455" customWidth="1"/>
    <col min="11778" max="11778" width="11.42578125" style="455"/>
    <col min="11779" max="11779" width="17.7109375" style="455" customWidth="1"/>
    <col min="11780" max="12031" width="11.42578125" style="455"/>
    <col min="12032" max="12032" width="17.7109375" style="455" bestFit="1" customWidth="1"/>
    <col min="12033" max="12033" width="18" style="455" customWidth="1"/>
    <col min="12034" max="12034" width="11.42578125" style="455"/>
    <col min="12035" max="12035" width="17.7109375" style="455" customWidth="1"/>
    <col min="12036" max="12287" width="11.42578125" style="455"/>
    <col min="12288" max="12288" width="17.7109375" style="455" bestFit="1" customWidth="1"/>
    <col min="12289" max="12289" width="18" style="455" customWidth="1"/>
    <col min="12290" max="12290" width="11.42578125" style="455"/>
    <col min="12291" max="12291" width="17.7109375" style="455" customWidth="1"/>
    <col min="12292" max="12543" width="11.42578125" style="455"/>
    <col min="12544" max="12544" width="17.7109375" style="455" bestFit="1" customWidth="1"/>
    <col min="12545" max="12545" width="18" style="455" customWidth="1"/>
    <col min="12546" max="12546" width="11.42578125" style="455"/>
    <col min="12547" max="12547" width="17.7109375" style="455" customWidth="1"/>
    <col min="12548" max="12799" width="11.42578125" style="455"/>
    <col min="12800" max="12800" width="17.7109375" style="455" bestFit="1" customWidth="1"/>
    <col min="12801" max="12801" width="18" style="455" customWidth="1"/>
    <col min="12802" max="12802" width="11.42578125" style="455"/>
    <col min="12803" max="12803" width="17.7109375" style="455" customWidth="1"/>
    <col min="12804" max="13055" width="11.42578125" style="455"/>
    <col min="13056" max="13056" width="17.7109375" style="455" bestFit="1" customWidth="1"/>
    <col min="13057" max="13057" width="18" style="455" customWidth="1"/>
    <col min="13058" max="13058" width="11.42578125" style="455"/>
    <col min="13059" max="13059" width="17.7109375" style="455" customWidth="1"/>
    <col min="13060" max="13311" width="11.42578125" style="455"/>
    <col min="13312" max="13312" width="17.7109375" style="455" bestFit="1" customWidth="1"/>
    <col min="13313" max="13313" width="18" style="455" customWidth="1"/>
    <col min="13314" max="13314" width="11.42578125" style="455"/>
    <col min="13315" max="13315" width="17.7109375" style="455" customWidth="1"/>
    <col min="13316" max="13567" width="11.42578125" style="455"/>
    <col min="13568" max="13568" width="17.7109375" style="455" bestFit="1" customWidth="1"/>
    <col min="13569" max="13569" width="18" style="455" customWidth="1"/>
    <col min="13570" max="13570" width="11.42578125" style="455"/>
    <col min="13571" max="13571" width="17.7109375" style="455" customWidth="1"/>
    <col min="13572" max="13823" width="11.42578125" style="455"/>
    <col min="13824" max="13824" width="17.7109375" style="455" bestFit="1" customWidth="1"/>
    <col min="13825" max="13825" width="18" style="455" customWidth="1"/>
    <col min="13826" max="13826" width="11.42578125" style="455"/>
    <col min="13827" max="13827" width="17.7109375" style="455" customWidth="1"/>
    <col min="13828" max="14079" width="11.42578125" style="455"/>
    <col min="14080" max="14080" width="17.7109375" style="455" bestFit="1" customWidth="1"/>
    <col min="14081" max="14081" width="18" style="455" customWidth="1"/>
    <col min="14082" max="14082" width="11.42578125" style="455"/>
    <col min="14083" max="14083" width="17.7109375" style="455" customWidth="1"/>
    <col min="14084" max="14335" width="11.42578125" style="455"/>
    <col min="14336" max="14336" width="17.7109375" style="455" bestFit="1" customWidth="1"/>
    <col min="14337" max="14337" width="18" style="455" customWidth="1"/>
    <col min="14338" max="14338" width="11.42578125" style="455"/>
    <col min="14339" max="14339" width="17.7109375" style="455" customWidth="1"/>
    <col min="14340" max="14591" width="11.42578125" style="455"/>
    <col min="14592" max="14592" width="17.7109375" style="455" bestFit="1" customWidth="1"/>
    <col min="14593" max="14593" width="18" style="455" customWidth="1"/>
    <col min="14594" max="14594" width="11.42578125" style="455"/>
    <col min="14595" max="14595" width="17.7109375" style="455" customWidth="1"/>
    <col min="14596" max="14847" width="11.42578125" style="455"/>
    <col min="14848" max="14848" width="17.7109375" style="455" bestFit="1" customWidth="1"/>
    <col min="14849" max="14849" width="18" style="455" customWidth="1"/>
    <col min="14850" max="14850" width="11.42578125" style="455"/>
    <col min="14851" max="14851" width="17.7109375" style="455" customWidth="1"/>
    <col min="14852" max="15103" width="11.42578125" style="455"/>
    <col min="15104" max="15104" width="17.7109375" style="455" bestFit="1" customWidth="1"/>
    <col min="15105" max="15105" width="18" style="455" customWidth="1"/>
    <col min="15106" max="15106" width="11.42578125" style="455"/>
    <col min="15107" max="15107" width="17.7109375" style="455" customWidth="1"/>
    <col min="15108" max="15359" width="11.42578125" style="455"/>
    <col min="15360" max="15360" width="17.7109375" style="455" bestFit="1" customWidth="1"/>
    <col min="15361" max="15361" width="18" style="455" customWidth="1"/>
    <col min="15362" max="15362" width="11.42578125" style="455"/>
    <col min="15363" max="15363" width="17.7109375" style="455" customWidth="1"/>
    <col min="15364" max="15615" width="11.42578125" style="455"/>
    <col min="15616" max="15616" width="17.7109375" style="455" bestFit="1" customWidth="1"/>
    <col min="15617" max="15617" width="18" style="455" customWidth="1"/>
    <col min="15618" max="15618" width="11.42578125" style="455"/>
    <col min="15619" max="15619" width="17.7109375" style="455" customWidth="1"/>
    <col min="15620" max="15871" width="11.42578125" style="455"/>
    <col min="15872" max="15872" width="17.7109375" style="455" bestFit="1" customWidth="1"/>
    <col min="15873" max="15873" width="18" style="455" customWidth="1"/>
    <col min="15874" max="15874" width="11.42578125" style="455"/>
    <col min="15875" max="15875" width="17.7109375" style="455" customWidth="1"/>
    <col min="15876" max="16127" width="11.42578125" style="455"/>
    <col min="16128" max="16128" width="17.7109375" style="455" bestFit="1" customWidth="1"/>
    <col min="16129" max="16129" width="18" style="455" customWidth="1"/>
    <col min="16130" max="16130" width="11.42578125" style="455"/>
    <col min="16131" max="16131" width="17.7109375" style="455" customWidth="1"/>
    <col min="16132" max="16384" width="11.42578125" style="455"/>
  </cols>
  <sheetData>
    <row r="1" spans="1:11" s="402" customFormat="1" ht="15.95" customHeight="1" thickTop="1" thickBot="1">
      <c r="A1" s="780" t="s">
        <v>2</v>
      </c>
      <c r="B1" s="780"/>
      <c r="C1" s="780" t="s">
        <v>3</v>
      </c>
      <c r="D1" s="780"/>
      <c r="E1" s="780"/>
      <c r="F1" s="780"/>
      <c r="G1" s="780"/>
      <c r="H1" s="780"/>
      <c r="I1" s="780"/>
      <c r="J1" s="780"/>
      <c r="K1" s="780"/>
    </row>
    <row r="2" spans="1:11" s="402" customFormat="1" ht="15.95" customHeight="1" thickTop="1" thickBot="1">
      <c r="A2" s="780"/>
      <c r="B2" s="780"/>
      <c r="C2" s="780"/>
      <c r="D2" s="780"/>
      <c r="E2" s="780"/>
      <c r="F2" s="780"/>
      <c r="G2" s="780"/>
      <c r="H2" s="780"/>
      <c r="I2" s="780"/>
      <c r="J2" s="780"/>
      <c r="K2" s="780"/>
    </row>
    <row r="3" spans="1:11" s="402" customFormat="1" ht="14.1" customHeight="1" thickTop="1" thickBot="1">
      <c r="A3" s="780" t="s">
        <v>4</v>
      </c>
      <c r="B3" s="780"/>
      <c r="C3" s="781" t="s">
        <v>410</v>
      </c>
      <c r="D3" s="781"/>
      <c r="E3" s="781"/>
      <c r="F3" s="781"/>
      <c r="G3" s="781"/>
      <c r="H3" s="781"/>
      <c r="I3" s="781"/>
      <c r="J3" s="781"/>
      <c r="K3" s="781"/>
    </row>
    <row r="4" spans="1:11" s="402" customFormat="1" ht="14.1" customHeight="1" thickTop="1" thickBot="1">
      <c r="A4" s="780"/>
      <c r="B4" s="780"/>
      <c r="C4" s="781"/>
      <c r="D4" s="781"/>
      <c r="E4" s="781"/>
      <c r="F4" s="781"/>
      <c r="G4" s="781"/>
      <c r="H4" s="781"/>
      <c r="I4" s="781"/>
      <c r="J4" s="781"/>
      <c r="K4" s="781"/>
    </row>
    <row r="5" spans="1:11" s="402" customFormat="1" ht="5.25" customHeight="1" thickTop="1" thickBot="1">
      <c r="A5" s="403"/>
      <c r="B5" s="404"/>
      <c r="C5" s="404"/>
      <c r="D5" s="404"/>
      <c r="E5" s="404"/>
      <c r="F5" s="404"/>
      <c r="G5" s="404"/>
      <c r="H5" s="404"/>
      <c r="I5" s="404"/>
      <c r="J5" s="404"/>
      <c r="K5" s="405"/>
    </row>
    <row r="6" spans="1:11" s="406" customFormat="1" ht="19.5" customHeight="1" thickTop="1" thickBot="1">
      <c r="A6" s="436" t="s">
        <v>5</v>
      </c>
      <c r="B6" s="783" t="s">
        <v>6</v>
      </c>
      <c r="C6" s="783"/>
      <c r="D6" s="783"/>
      <c r="E6" s="783"/>
      <c r="F6" s="783"/>
      <c r="G6" s="783"/>
      <c r="H6" s="436" t="s">
        <v>7</v>
      </c>
      <c r="I6" s="436" t="s">
        <v>8</v>
      </c>
      <c r="J6" s="436" t="s">
        <v>9</v>
      </c>
      <c r="K6" s="436" t="s">
        <v>10</v>
      </c>
    </row>
    <row r="7" spans="1:11" s="402" customFormat="1" ht="5.25" customHeight="1" thickTop="1" thickBot="1">
      <c r="A7" s="404"/>
      <c r="B7" s="404"/>
      <c r="C7" s="404"/>
      <c r="D7" s="404"/>
      <c r="E7" s="404"/>
      <c r="F7" s="404"/>
      <c r="G7" s="404"/>
      <c r="H7" s="404"/>
      <c r="I7" s="404"/>
      <c r="J7" s="404"/>
      <c r="K7" s="404"/>
    </row>
    <row r="8" spans="1:11" s="406" customFormat="1" ht="15.75" customHeight="1" thickTop="1" thickBot="1">
      <c r="A8" s="437">
        <v>1</v>
      </c>
      <c r="B8" s="784" t="s">
        <v>217</v>
      </c>
      <c r="C8" s="784"/>
      <c r="D8" s="784"/>
      <c r="E8" s="784"/>
      <c r="F8" s="784"/>
      <c r="G8" s="784"/>
      <c r="H8" s="785"/>
      <c r="I8" s="786"/>
      <c r="J8" s="786"/>
      <c r="K8" s="787"/>
    </row>
    <row r="9" spans="1:11" s="406" customFormat="1" ht="80.25" customHeight="1" thickTop="1">
      <c r="A9" s="345" t="s">
        <v>48</v>
      </c>
      <c r="B9" s="773" t="s">
        <v>662</v>
      </c>
      <c r="C9" s="773"/>
      <c r="D9" s="773"/>
      <c r="E9" s="773"/>
      <c r="F9" s="773"/>
      <c r="G9" s="773"/>
      <c r="H9" s="36" t="s">
        <v>14</v>
      </c>
      <c r="I9" s="37">
        <v>1</v>
      </c>
      <c r="J9" s="1032"/>
      <c r="K9" s="1033"/>
    </row>
    <row r="10" spans="1:11" s="406" customFormat="1" ht="86.25" customHeight="1">
      <c r="A10" s="345" t="s">
        <v>49</v>
      </c>
      <c r="B10" s="773" t="s">
        <v>629</v>
      </c>
      <c r="C10" s="773" t="s">
        <v>218</v>
      </c>
      <c r="D10" s="773" t="s">
        <v>218</v>
      </c>
      <c r="E10" s="773" t="s">
        <v>218</v>
      </c>
      <c r="F10" s="773" t="s">
        <v>218</v>
      </c>
      <c r="G10" s="773" t="s">
        <v>218</v>
      </c>
      <c r="H10" s="36" t="s">
        <v>14</v>
      </c>
      <c r="I10" s="37">
        <v>1</v>
      </c>
      <c r="J10" s="1032"/>
      <c r="K10" s="1033"/>
    </row>
    <row r="11" spans="1:11" s="406" customFormat="1" ht="17.25" customHeight="1">
      <c r="A11" s="345" t="s">
        <v>50</v>
      </c>
      <c r="B11" s="773" t="s">
        <v>444</v>
      </c>
      <c r="C11" s="773" t="s">
        <v>444</v>
      </c>
      <c r="D11" s="773" t="s">
        <v>444</v>
      </c>
      <c r="E11" s="773" t="s">
        <v>444</v>
      </c>
      <c r="F11" s="773" t="s">
        <v>444</v>
      </c>
      <c r="G11" s="773" t="s">
        <v>444</v>
      </c>
      <c r="H11" s="36" t="s">
        <v>14</v>
      </c>
      <c r="I11" s="37">
        <v>1</v>
      </c>
      <c r="J11" s="1032"/>
      <c r="K11" s="1033"/>
    </row>
    <row r="12" spans="1:11" s="406" customFormat="1" ht="27" customHeight="1">
      <c r="A12" s="345" t="s">
        <v>51</v>
      </c>
      <c r="B12" s="773" t="s">
        <v>445</v>
      </c>
      <c r="C12" s="773" t="s">
        <v>446</v>
      </c>
      <c r="D12" s="773" t="s">
        <v>446</v>
      </c>
      <c r="E12" s="773" t="s">
        <v>446</v>
      </c>
      <c r="F12" s="773" t="s">
        <v>446</v>
      </c>
      <c r="G12" s="773" t="s">
        <v>446</v>
      </c>
      <c r="H12" s="36" t="s">
        <v>11</v>
      </c>
      <c r="I12" s="37">
        <v>116</v>
      </c>
      <c r="J12" s="1034"/>
      <c r="K12" s="1033"/>
    </row>
    <row r="13" spans="1:11" s="406" customFormat="1" ht="27" customHeight="1">
      <c r="A13" s="345" t="s">
        <v>52</v>
      </c>
      <c r="B13" s="773" t="s">
        <v>447</v>
      </c>
      <c r="C13" s="773" t="s">
        <v>447</v>
      </c>
      <c r="D13" s="773" t="s">
        <v>447</v>
      </c>
      <c r="E13" s="773" t="s">
        <v>447</v>
      </c>
      <c r="F13" s="773" t="s">
        <v>447</v>
      </c>
      <c r="G13" s="773" t="s">
        <v>447</v>
      </c>
      <c r="H13" s="36" t="s">
        <v>11</v>
      </c>
      <c r="I13" s="452">
        <v>116</v>
      </c>
      <c r="J13" s="1035"/>
      <c r="K13" s="1033"/>
    </row>
    <row r="14" spans="1:11" s="406" customFormat="1" ht="27.75" customHeight="1">
      <c r="A14" s="345" t="s">
        <v>53</v>
      </c>
      <c r="B14" s="773" t="s">
        <v>220</v>
      </c>
      <c r="C14" s="773" t="s">
        <v>220</v>
      </c>
      <c r="D14" s="773" t="s">
        <v>220</v>
      </c>
      <c r="E14" s="773" t="s">
        <v>220</v>
      </c>
      <c r="F14" s="773" t="s">
        <v>220</v>
      </c>
      <c r="G14" s="773" t="s">
        <v>220</v>
      </c>
      <c r="H14" s="36" t="s">
        <v>11</v>
      </c>
      <c r="I14" s="37">
        <v>58</v>
      </c>
      <c r="J14" s="1034"/>
      <c r="K14" s="1033"/>
    </row>
    <row r="15" spans="1:11" s="406" customFormat="1" ht="42" customHeight="1" thickBot="1">
      <c r="A15" s="345" t="s">
        <v>54</v>
      </c>
      <c r="B15" s="764" t="s">
        <v>448</v>
      </c>
      <c r="C15" s="765" t="s">
        <v>448</v>
      </c>
      <c r="D15" s="765" t="s">
        <v>448</v>
      </c>
      <c r="E15" s="765" t="s">
        <v>448</v>
      </c>
      <c r="F15" s="765" t="s">
        <v>448</v>
      </c>
      <c r="G15" s="766" t="s">
        <v>448</v>
      </c>
      <c r="H15" s="36" t="s">
        <v>14</v>
      </c>
      <c r="I15" s="37">
        <v>1</v>
      </c>
      <c r="J15" s="1034"/>
      <c r="K15" s="1033"/>
    </row>
    <row r="16" spans="1:11" s="406" customFormat="1" ht="30.75" customHeight="1" thickTop="1" thickBot="1">
      <c r="A16" s="346">
        <v>2</v>
      </c>
      <c r="B16" s="777" t="s">
        <v>449</v>
      </c>
      <c r="C16" s="778"/>
      <c r="D16" s="778"/>
      <c r="E16" s="778"/>
      <c r="F16" s="778"/>
      <c r="G16" s="779"/>
      <c r="H16" s="777"/>
      <c r="I16" s="778"/>
      <c r="J16" s="778"/>
      <c r="K16" s="782"/>
    </row>
    <row r="17" spans="1:11" s="406" customFormat="1" ht="30.75" customHeight="1" thickTop="1">
      <c r="A17" s="345" t="s">
        <v>450</v>
      </c>
      <c r="B17" s="773" t="s">
        <v>219</v>
      </c>
      <c r="C17" s="773" t="s">
        <v>219</v>
      </c>
      <c r="D17" s="773" t="s">
        <v>219</v>
      </c>
      <c r="E17" s="773" t="s">
        <v>219</v>
      </c>
      <c r="F17" s="773" t="s">
        <v>219</v>
      </c>
      <c r="G17" s="773" t="s">
        <v>219</v>
      </c>
      <c r="H17" s="453" t="s">
        <v>11</v>
      </c>
      <c r="I17" s="453">
        <v>38</v>
      </c>
      <c r="J17" s="1036"/>
      <c r="K17" s="1033"/>
    </row>
    <row r="18" spans="1:11" s="406" customFormat="1" ht="27" customHeight="1">
      <c r="A18" s="345" t="s">
        <v>451</v>
      </c>
      <c r="B18" s="773" t="s">
        <v>678</v>
      </c>
      <c r="C18" s="773" t="s">
        <v>452</v>
      </c>
      <c r="D18" s="773" t="s">
        <v>452</v>
      </c>
      <c r="E18" s="773" t="s">
        <v>452</v>
      </c>
      <c r="F18" s="773" t="s">
        <v>452</v>
      </c>
      <c r="G18" s="773" t="s">
        <v>452</v>
      </c>
      <c r="H18" s="453" t="s">
        <v>11</v>
      </c>
      <c r="I18" s="453">
        <v>48</v>
      </c>
      <c r="J18" s="1036"/>
      <c r="K18" s="1033"/>
    </row>
    <row r="19" spans="1:11" s="406" customFormat="1" ht="15.75" customHeight="1">
      <c r="A19" s="345" t="s">
        <v>453</v>
      </c>
      <c r="B19" s="773" t="s">
        <v>454</v>
      </c>
      <c r="C19" s="773" t="s">
        <v>454</v>
      </c>
      <c r="D19" s="773" t="s">
        <v>454</v>
      </c>
      <c r="E19" s="773" t="s">
        <v>454</v>
      </c>
      <c r="F19" s="773" t="s">
        <v>454</v>
      </c>
      <c r="G19" s="773" t="s">
        <v>454</v>
      </c>
      <c r="H19" s="453" t="s">
        <v>14</v>
      </c>
      <c r="I19" s="453">
        <v>1</v>
      </c>
      <c r="J19" s="1036"/>
      <c r="K19" s="1033"/>
    </row>
    <row r="20" spans="1:11" s="406" customFormat="1" ht="15.75" customHeight="1">
      <c r="A20" s="345" t="s">
        <v>455</v>
      </c>
      <c r="B20" s="773" t="s">
        <v>456</v>
      </c>
      <c r="C20" s="773" t="s">
        <v>456</v>
      </c>
      <c r="D20" s="773" t="s">
        <v>456</v>
      </c>
      <c r="E20" s="773" t="s">
        <v>456</v>
      </c>
      <c r="F20" s="773" t="s">
        <v>456</v>
      </c>
      <c r="G20" s="773" t="s">
        <v>456</v>
      </c>
      <c r="H20" s="453" t="s">
        <v>14</v>
      </c>
      <c r="I20" s="453">
        <v>1</v>
      </c>
      <c r="J20" s="1036"/>
      <c r="K20" s="1033"/>
    </row>
    <row r="21" spans="1:11" s="406" customFormat="1" ht="15.75" customHeight="1">
      <c r="A21" s="345" t="s">
        <v>457</v>
      </c>
      <c r="B21" s="773" t="s">
        <v>458</v>
      </c>
      <c r="C21" s="773" t="s">
        <v>458</v>
      </c>
      <c r="D21" s="773" t="s">
        <v>458</v>
      </c>
      <c r="E21" s="773" t="s">
        <v>458</v>
      </c>
      <c r="F21" s="773" t="s">
        <v>458</v>
      </c>
      <c r="G21" s="773" t="s">
        <v>458</v>
      </c>
      <c r="H21" s="453" t="s">
        <v>14</v>
      </c>
      <c r="I21" s="453">
        <v>1</v>
      </c>
      <c r="J21" s="1036"/>
      <c r="K21" s="1033"/>
    </row>
    <row r="22" spans="1:11" s="406" customFormat="1" ht="15.75" customHeight="1">
      <c r="A22" s="345" t="s">
        <v>459</v>
      </c>
      <c r="B22" s="773" t="s">
        <v>460</v>
      </c>
      <c r="C22" s="773" t="s">
        <v>460</v>
      </c>
      <c r="D22" s="773" t="s">
        <v>460</v>
      </c>
      <c r="E22" s="773" t="s">
        <v>460</v>
      </c>
      <c r="F22" s="773" t="s">
        <v>460</v>
      </c>
      <c r="G22" s="773" t="s">
        <v>460</v>
      </c>
      <c r="H22" s="453" t="s">
        <v>14</v>
      </c>
      <c r="I22" s="453">
        <v>1</v>
      </c>
      <c r="J22" s="1036"/>
      <c r="K22" s="1033"/>
    </row>
    <row r="23" spans="1:11" s="406" customFormat="1" ht="12.75">
      <c r="A23" s="345" t="s">
        <v>461</v>
      </c>
      <c r="B23" s="773" t="s">
        <v>462</v>
      </c>
      <c r="C23" s="773" t="s">
        <v>462</v>
      </c>
      <c r="D23" s="773" t="s">
        <v>462</v>
      </c>
      <c r="E23" s="773" t="s">
        <v>462</v>
      </c>
      <c r="F23" s="773" t="s">
        <v>462</v>
      </c>
      <c r="G23" s="773" t="s">
        <v>462</v>
      </c>
      <c r="H23" s="453" t="s">
        <v>14</v>
      </c>
      <c r="I23" s="453">
        <v>2</v>
      </c>
      <c r="J23" s="1036"/>
      <c r="K23" s="1033"/>
    </row>
    <row r="24" spans="1:11" s="406" customFormat="1" ht="27" customHeight="1">
      <c r="A24" s="345" t="s">
        <v>463</v>
      </c>
      <c r="B24" s="773" t="s">
        <v>464</v>
      </c>
      <c r="C24" s="773" t="s">
        <v>464</v>
      </c>
      <c r="D24" s="773" t="s">
        <v>464</v>
      </c>
      <c r="E24" s="773" t="s">
        <v>464</v>
      </c>
      <c r="F24" s="773" t="s">
        <v>464</v>
      </c>
      <c r="G24" s="773" t="s">
        <v>464</v>
      </c>
      <c r="H24" s="453" t="s">
        <v>14</v>
      </c>
      <c r="I24" s="453">
        <v>2</v>
      </c>
      <c r="J24" s="1036"/>
      <c r="K24" s="1033"/>
    </row>
    <row r="25" spans="1:11" s="406" customFormat="1" ht="29.25" customHeight="1">
      <c r="A25" s="345" t="s">
        <v>465</v>
      </c>
      <c r="B25" s="773" t="s">
        <v>466</v>
      </c>
      <c r="C25" s="773" t="s">
        <v>466</v>
      </c>
      <c r="D25" s="773" t="s">
        <v>466</v>
      </c>
      <c r="E25" s="773" t="s">
        <v>466</v>
      </c>
      <c r="F25" s="773" t="s">
        <v>466</v>
      </c>
      <c r="G25" s="773" t="s">
        <v>466</v>
      </c>
      <c r="H25" s="453" t="s">
        <v>14</v>
      </c>
      <c r="I25" s="453">
        <v>1</v>
      </c>
      <c r="J25" s="1036"/>
      <c r="K25" s="1033"/>
    </row>
    <row r="26" spans="1:11" s="406" customFormat="1" ht="25.5" customHeight="1">
      <c r="A26" s="345" t="s">
        <v>467</v>
      </c>
      <c r="B26" s="773" t="s">
        <v>468</v>
      </c>
      <c r="C26" s="773" t="s">
        <v>468</v>
      </c>
      <c r="D26" s="773" t="s">
        <v>468</v>
      </c>
      <c r="E26" s="773" t="s">
        <v>468</v>
      </c>
      <c r="F26" s="773" t="s">
        <v>468</v>
      </c>
      <c r="G26" s="773" t="s">
        <v>468</v>
      </c>
      <c r="H26" s="453" t="s">
        <v>14</v>
      </c>
      <c r="I26" s="453">
        <v>1</v>
      </c>
      <c r="J26" s="1036"/>
      <c r="K26" s="1033"/>
    </row>
    <row r="27" spans="1:11" s="406" customFormat="1" ht="12.75">
      <c r="A27" s="347" t="s">
        <v>469</v>
      </c>
      <c r="B27" s="773" t="s">
        <v>470</v>
      </c>
      <c r="C27" s="773" t="s">
        <v>470</v>
      </c>
      <c r="D27" s="773" t="s">
        <v>470</v>
      </c>
      <c r="E27" s="773" t="s">
        <v>470</v>
      </c>
      <c r="F27" s="773" t="s">
        <v>470</v>
      </c>
      <c r="G27" s="773" t="s">
        <v>470</v>
      </c>
      <c r="H27" s="453" t="s">
        <v>14</v>
      </c>
      <c r="I27" s="453">
        <v>1</v>
      </c>
      <c r="J27" s="1036"/>
      <c r="K27" s="1033"/>
    </row>
    <row r="28" spans="1:11" s="407" customFormat="1" ht="25.5" customHeight="1">
      <c r="A28" s="345" t="s">
        <v>471</v>
      </c>
      <c r="B28" s="773" t="s">
        <v>630</v>
      </c>
      <c r="C28" s="773" t="s">
        <v>472</v>
      </c>
      <c r="D28" s="773" t="s">
        <v>472</v>
      </c>
      <c r="E28" s="773" t="s">
        <v>472</v>
      </c>
      <c r="F28" s="773" t="s">
        <v>472</v>
      </c>
      <c r="G28" s="773" t="s">
        <v>472</v>
      </c>
      <c r="H28" s="454" t="s">
        <v>14</v>
      </c>
      <c r="I28" s="454">
        <v>1</v>
      </c>
      <c r="J28" s="1037"/>
      <c r="K28" s="1033"/>
    </row>
    <row r="29" spans="1:11" s="406" customFormat="1" ht="29.25" customHeight="1">
      <c r="A29" s="345" t="s">
        <v>473</v>
      </c>
      <c r="B29" s="773" t="s">
        <v>631</v>
      </c>
      <c r="C29" s="773" t="s">
        <v>223</v>
      </c>
      <c r="D29" s="773" t="s">
        <v>223</v>
      </c>
      <c r="E29" s="773" t="s">
        <v>223</v>
      </c>
      <c r="F29" s="773" t="s">
        <v>223</v>
      </c>
      <c r="G29" s="773" t="s">
        <v>223</v>
      </c>
      <c r="H29" s="453" t="s">
        <v>14</v>
      </c>
      <c r="I29" s="453">
        <v>1</v>
      </c>
      <c r="J29" s="1036"/>
      <c r="K29" s="1033"/>
    </row>
    <row r="30" spans="1:11" s="406" customFormat="1" ht="15.75" customHeight="1">
      <c r="A30" s="345" t="s">
        <v>474</v>
      </c>
      <c r="B30" s="773" t="s">
        <v>475</v>
      </c>
      <c r="C30" s="773" t="s">
        <v>475</v>
      </c>
      <c r="D30" s="773" t="s">
        <v>475</v>
      </c>
      <c r="E30" s="773" t="s">
        <v>475</v>
      </c>
      <c r="F30" s="773" t="s">
        <v>475</v>
      </c>
      <c r="G30" s="773" t="s">
        <v>475</v>
      </c>
      <c r="H30" s="453" t="s">
        <v>14</v>
      </c>
      <c r="I30" s="453">
        <v>18</v>
      </c>
      <c r="J30" s="1036"/>
      <c r="K30" s="1033"/>
    </row>
    <row r="31" spans="1:11" s="406" customFormat="1" ht="15.75" customHeight="1">
      <c r="A31" s="345" t="s">
        <v>476</v>
      </c>
      <c r="B31" s="773" t="s">
        <v>477</v>
      </c>
      <c r="C31" s="773" t="s">
        <v>477</v>
      </c>
      <c r="D31" s="773" t="s">
        <v>477</v>
      </c>
      <c r="E31" s="773" t="s">
        <v>477</v>
      </c>
      <c r="F31" s="773" t="s">
        <v>477</v>
      </c>
      <c r="G31" s="773" t="s">
        <v>477</v>
      </c>
      <c r="H31" s="453" t="s">
        <v>14</v>
      </c>
      <c r="I31" s="453">
        <v>18</v>
      </c>
      <c r="J31" s="1036"/>
      <c r="K31" s="1033"/>
    </row>
    <row r="32" spans="1:11" s="406" customFormat="1" ht="12.75">
      <c r="A32" s="345" t="s">
        <v>478</v>
      </c>
      <c r="B32" s="773" t="s">
        <v>479</v>
      </c>
      <c r="C32" s="773" t="s">
        <v>479</v>
      </c>
      <c r="D32" s="773" t="s">
        <v>479</v>
      </c>
      <c r="E32" s="773" t="s">
        <v>479</v>
      </c>
      <c r="F32" s="773" t="s">
        <v>479</v>
      </c>
      <c r="G32" s="773" t="s">
        <v>479</v>
      </c>
      <c r="H32" s="453" t="s">
        <v>480</v>
      </c>
      <c r="I32" s="453">
        <v>16</v>
      </c>
      <c r="J32" s="1036"/>
      <c r="K32" s="1033"/>
    </row>
    <row r="33" spans="1:11" s="406" customFormat="1" ht="37.5" customHeight="1">
      <c r="A33" s="345" t="s">
        <v>481</v>
      </c>
      <c r="B33" s="773" t="s">
        <v>482</v>
      </c>
      <c r="C33" s="773" t="s">
        <v>482</v>
      </c>
      <c r="D33" s="773" t="s">
        <v>482</v>
      </c>
      <c r="E33" s="773" t="s">
        <v>482</v>
      </c>
      <c r="F33" s="773" t="s">
        <v>482</v>
      </c>
      <c r="G33" s="773" t="s">
        <v>482</v>
      </c>
      <c r="H33" s="453" t="s">
        <v>14</v>
      </c>
      <c r="I33" s="453">
        <v>1</v>
      </c>
      <c r="J33" s="1036"/>
      <c r="K33" s="1033"/>
    </row>
    <row r="34" spans="1:11" s="406" customFormat="1" ht="26.25" customHeight="1">
      <c r="A34" s="345" t="s">
        <v>483</v>
      </c>
      <c r="B34" s="773" t="s">
        <v>484</v>
      </c>
      <c r="C34" s="773" t="s">
        <v>484</v>
      </c>
      <c r="D34" s="773" t="s">
        <v>484</v>
      </c>
      <c r="E34" s="773" t="s">
        <v>484</v>
      </c>
      <c r="F34" s="773" t="s">
        <v>484</v>
      </c>
      <c r="G34" s="773" t="s">
        <v>484</v>
      </c>
      <c r="H34" s="453" t="s">
        <v>14</v>
      </c>
      <c r="I34" s="453">
        <v>1</v>
      </c>
      <c r="J34" s="1036"/>
      <c r="K34" s="1033"/>
    </row>
    <row r="35" spans="1:11" s="406" customFormat="1" ht="12.75">
      <c r="A35" s="345" t="s">
        <v>485</v>
      </c>
      <c r="B35" s="773" t="s">
        <v>486</v>
      </c>
      <c r="C35" s="773" t="s">
        <v>486</v>
      </c>
      <c r="D35" s="773" t="s">
        <v>486</v>
      </c>
      <c r="E35" s="773" t="s">
        <v>486</v>
      </c>
      <c r="F35" s="773" t="s">
        <v>486</v>
      </c>
      <c r="G35" s="773" t="s">
        <v>486</v>
      </c>
      <c r="H35" s="453" t="s">
        <v>14</v>
      </c>
      <c r="I35" s="453">
        <v>1</v>
      </c>
      <c r="J35" s="1036"/>
      <c r="K35" s="1033"/>
    </row>
    <row r="36" spans="1:11" s="406" customFormat="1" ht="12.75">
      <c r="A36" s="345" t="s">
        <v>487</v>
      </c>
      <c r="B36" s="764" t="s">
        <v>632</v>
      </c>
      <c r="C36" s="765" t="s">
        <v>488</v>
      </c>
      <c r="D36" s="765" t="s">
        <v>488</v>
      </c>
      <c r="E36" s="765" t="s">
        <v>488</v>
      </c>
      <c r="F36" s="765" t="s">
        <v>488</v>
      </c>
      <c r="G36" s="766" t="s">
        <v>488</v>
      </c>
      <c r="H36" s="453" t="s">
        <v>14</v>
      </c>
      <c r="I36" s="453">
        <v>1</v>
      </c>
      <c r="J36" s="1036"/>
      <c r="K36" s="1033"/>
    </row>
    <row r="37" spans="1:11" s="406" customFormat="1" ht="12.75">
      <c r="A37" s="345" t="s">
        <v>489</v>
      </c>
      <c r="B37" s="773" t="s">
        <v>633</v>
      </c>
      <c r="C37" s="773" t="s">
        <v>490</v>
      </c>
      <c r="D37" s="773" t="s">
        <v>490</v>
      </c>
      <c r="E37" s="773" t="s">
        <v>490</v>
      </c>
      <c r="F37" s="773" t="s">
        <v>490</v>
      </c>
      <c r="G37" s="773" t="s">
        <v>490</v>
      </c>
      <c r="H37" s="453" t="s">
        <v>14</v>
      </c>
      <c r="I37" s="453">
        <v>2</v>
      </c>
      <c r="J37" s="1036"/>
      <c r="K37" s="1033"/>
    </row>
    <row r="38" spans="1:11" s="406" customFormat="1" ht="25.5" customHeight="1">
      <c r="A38" s="345" t="s">
        <v>491</v>
      </c>
      <c r="B38" s="773" t="s">
        <v>634</v>
      </c>
      <c r="C38" s="773" t="s">
        <v>492</v>
      </c>
      <c r="D38" s="773" t="s">
        <v>492</v>
      </c>
      <c r="E38" s="773" t="s">
        <v>492</v>
      </c>
      <c r="F38" s="773" t="s">
        <v>492</v>
      </c>
      <c r="G38" s="773" t="s">
        <v>492</v>
      </c>
      <c r="H38" s="453" t="s">
        <v>14</v>
      </c>
      <c r="I38" s="453">
        <v>1</v>
      </c>
      <c r="J38" s="1036"/>
      <c r="K38" s="1033"/>
    </row>
    <row r="39" spans="1:11" s="406" customFormat="1" ht="12.75">
      <c r="A39" s="345" t="s">
        <v>493</v>
      </c>
      <c r="B39" s="773" t="s">
        <v>222</v>
      </c>
      <c r="C39" s="773" t="s">
        <v>222</v>
      </c>
      <c r="D39" s="773" t="s">
        <v>222</v>
      </c>
      <c r="E39" s="773" t="s">
        <v>222</v>
      </c>
      <c r="F39" s="773" t="s">
        <v>222</v>
      </c>
      <c r="G39" s="773" t="s">
        <v>222</v>
      </c>
      <c r="H39" s="453" t="s">
        <v>14</v>
      </c>
      <c r="I39" s="453">
        <v>2</v>
      </c>
      <c r="J39" s="1036"/>
      <c r="K39" s="1033"/>
    </row>
    <row r="40" spans="1:11" s="406" customFormat="1" ht="12.75">
      <c r="A40" s="345" t="s">
        <v>494</v>
      </c>
      <c r="B40" s="773" t="s">
        <v>495</v>
      </c>
      <c r="C40" s="773" t="s">
        <v>495</v>
      </c>
      <c r="D40" s="773" t="s">
        <v>495</v>
      </c>
      <c r="E40" s="773" t="s">
        <v>495</v>
      </c>
      <c r="F40" s="773" t="s">
        <v>495</v>
      </c>
      <c r="G40" s="773" t="s">
        <v>495</v>
      </c>
      <c r="H40" s="453" t="s">
        <v>11</v>
      </c>
      <c r="I40" s="453">
        <v>10</v>
      </c>
      <c r="J40" s="1036"/>
      <c r="K40" s="1033"/>
    </row>
    <row r="41" spans="1:11" s="406" customFormat="1" ht="12.75">
      <c r="A41" s="345" t="s">
        <v>496</v>
      </c>
      <c r="B41" s="773" t="s">
        <v>635</v>
      </c>
      <c r="C41" s="773" t="s">
        <v>497</v>
      </c>
      <c r="D41" s="773" t="s">
        <v>497</v>
      </c>
      <c r="E41" s="773" t="s">
        <v>497</v>
      </c>
      <c r="F41" s="773" t="s">
        <v>497</v>
      </c>
      <c r="G41" s="773" t="s">
        <v>497</v>
      </c>
      <c r="H41" s="453" t="s">
        <v>11</v>
      </c>
      <c r="I41" s="453">
        <v>30</v>
      </c>
      <c r="J41" s="1036"/>
      <c r="K41" s="1033"/>
    </row>
    <row r="42" spans="1:11" s="406" customFormat="1" ht="12.75">
      <c r="A42" s="345" t="s">
        <v>498</v>
      </c>
      <c r="B42" s="773" t="s">
        <v>221</v>
      </c>
      <c r="C42" s="773" t="s">
        <v>221</v>
      </c>
      <c r="D42" s="773" t="s">
        <v>221</v>
      </c>
      <c r="E42" s="773" t="s">
        <v>221</v>
      </c>
      <c r="F42" s="773" t="s">
        <v>221</v>
      </c>
      <c r="G42" s="773" t="s">
        <v>221</v>
      </c>
      <c r="H42" s="453" t="s">
        <v>14</v>
      </c>
      <c r="I42" s="453">
        <v>1</v>
      </c>
      <c r="J42" s="1036"/>
      <c r="K42" s="1033"/>
    </row>
    <row r="43" spans="1:11" s="406" customFormat="1" ht="15.75" customHeight="1" thickBot="1">
      <c r="A43" s="774" t="s">
        <v>12</v>
      </c>
      <c r="B43" s="775"/>
      <c r="C43" s="775"/>
      <c r="D43" s="775"/>
      <c r="E43" s="775"/>
      <c r="F43" s="775"/>
      <c r="G43" s="775"/>
      <c r="H43" s="775"/>
      <c r="I43" s="775"/>
      <c r="J43" s="776"/>
      <c r="K43" s="1038"/>
    </row>
    <row r="44" spans="1:11" s="1" customFormat="1" ht="15" customHeight="1" thickTop="1" thickBot="1">
      <c r="A44" s="680" t="s">
        <v>16</v>
      </c>
      <c r="B44" s="681"/>
      <c r="C44" s="681"/>
      <c r="D44" s="681"/>
      <c r="E44" s="681"/>
      <c r="F44" s="681"/>
      <c r="G44" s="681"/>
      <c r="H44" s="681"/>
      <c r="I44" s="681"/>
      <c r="J44" s="681"/>
      <c r="K44" s="682"/>
    </row>
    <row r="45" spans="1:11" s="1" customFormat="1" ht="13.5" thickTop="1">
      <c r="A45" s="683" t="s">
        <v>17</v>
      </c>
      <c r="B45" s="684"/>
      <c r="C45" s="684"/>
      <c r="D45" s="684"/>
      <c r="E45" s="684"/>
      <c r="F45" s="684"/>
      <c r="G45" s="684"/>
      <c r="H45" s="684"/>
      <c r="I45" s="685"/>
      <c r="J45" s="1008"/>
      <c r="K45" s="1009"/>
    </row>
    <row r="46" spans="1:11" s="1" customFormat="1" ht="12.75">
      <c r="A46" s="671" t="s">
        <v>18</v>
      </c>
      <c r="B46" s="672"/>
      <c r="C46" s="672"/>
      <c r="D46" s="672"/>
      <c r="E46" s="672"/>
      <c r="F46" s="672"/>
      <c r="G46" s="672"/>
      <c r="H46" s="672"/>
      <c r="I46" s="673"/>
      <c r="J46" s="1010"/>
      <c r="K46" s="1011"/>
    </row>
    <row r="47" spans="1:11" s="1" customFormat="1" ht="12.75">
      <c r="A47" s="671" t="s">
        <v>19</v>
      </c>
      <c r="B47" s="672"/>
      <c r="C47" s="672"/>
      <c r="D47" s="672"/>
      <c r="E47" s="672"/>
      <c r="F47" s="672"/>
      <c r="G47" s="672"/>
      <c r="H47" s="672"/>
      <c r="I47" s="673"/>
      <c r="J47" s="1010"/>
      <c r="K47" s="1011"/>
    </row>
    <row r="48" spans="1:11" s="1" customFormat="1" ht="12.75">
      <c r="A48" s="671" t="s">
        <v>20</v>
      </c>
      <c r="B48" s="672"/>
      <c r="C48" s="672"/>
      <c r="D48" s="672"/>
      <c r="E48" s="672"/>
      <c r="F48" s="672"/>
      <c r="G48" s="672"/>
      <c r="H48" s="672"/>
      <c r="I48" s="673"/>
      <c r="J48" s="1010"/>
      <c r="K48" s="1011"/>
    </row>
    <row r="49" spans="1:11" s="1" customFormat="1" ht="14.25" customHeight="1" thickBot="1">
      <c r="A49" s="674" t="s">
        <v>78</v>
      </c>
      <c r="B49" s="675"/>
      <c r="C49" s="675"/>
      <c r="D49" s="675"/>
      <c r="E49" s="675"/>
      <c r="F49" s="675"/>
      <c r="G49" s="675"/>
      <c r="H49" s="675"/>
      <c r="I49" s="676"/>
      <c r="J49" s="1012"/>
      <c r="K49" s="1013"/>
    </row>
    <row r="50" spans="1:11" s="1" customFormat="1" ht="17.25" thickTop="1" thickBot="1">
      <c r="A50" s="758" t="s">
        <v>680</v>
      </c>
      <c r="B50" s="759"/>
      <c r="C50" s="759"/>
      <c r="D50" s="759"/>
      <c r="E50" s="759"/>
      <c r="F50" s="759"/>
      <c r="G50" s="759"/>
      <c r="H50" s="759"/>
      <c r="I50" s="760"/>
      <c r="J50" s="1014"/>
      <c r="K50" s="1015"/>
    </row>
    <row r="51" spans="1:11" s="402" customFormat="1" ht="14.25" thickTop="1" thickBot="1"/>
    <row r="52" spans="1:11" s="402" customFormat="1" ht="13.5" thickTop="1">
      <c r="A52" s="21">
        <v>3</v>
      </c>
      <c r="B52" s="761" t="s">
        <v>682</v>
      </c>
      <c r="C52" s="762"/>
      <c r="D52" s="762"/>
      <c r="E52" s="762"/>
      <c r="F52" s="762"/>
      <c r="G52" s="763"/>
      <c r="H52" s="22"/>
      <c r="I52" s="22"/>
      <c r="J52" s="22"/>
      <c r="K52" s="23"/>
    </row>
    <row r="53" spans="1:11" s="402" customFormat="1" ht="13.5" thickBot="1">
      <c r="A53" s="24">
        <v>3.01</v>
      </c>
      <c r="B53" s="764" t="s">
        <v>636</v>
      </c>
      <c r="C53" s="765"/>
      <c r="D53" s="765"/>
      <c r="E53" s="765"/>
      <c r="F53" s="765"/>
      <c r="G53" s="766"/>
      <c r="H53" s="25" t="s">
        <v>11</v>
      </c>
      <c r="I53" s="26">
        <v>30</v>
      </c>
      <c r="J53" s="1039"/>
      <c r="K53" s="1033"/>
    </row>
    <row r="54" spans="1:11" s="402" customFormat="1" ht="13.5" thickBot="1">
      <c r="A54" s="551" t="s">
        <v>12</v>
      </c>
      <c r="B54" s="552"/>
      <c r="C54" s="552"/>
      <c r="D54" s="552"/>
      <c r="E54" s="552"/>
      <c r="F54" s="552"/>
      <c r="G54" s="552"/>
      <c r="H54" s="552"/>
      <c r="I54" s="552"/>
      <c r="J54" s="553"/>
      <c r="K54" s="1040"/>
    </row>
    <row r="55" spans="1:11" s="402" customFormat="1" ht="13.5" thickTop="1">
      <c r="A55" s="767" t="s">
        <v>18</v>
      </c>
      <c r="B55" s="768"/>
      <c r="C55" s="768"/>
      <c r="D55" s="768"/>
      <c r="E55" s="768"/>
      <c r="F55" s="768"/>
      <c r="G55" s="768"/>
      <c r="H55" s="768"/>
      <c r="I55" s="769"/>
      <c r="J55" s="1041"/>
      <c r="K55" s="1042"/>
    </row>
    <row r="56" spans="1:11" s="402" customFormat="1" ht="13.5" thickBot="1">
      <c r="A56" s="557"/>
      <c r="B56" s="770"/>
      <c r="C56" s="770"/>
      <c r="D56" s="770"/>
      <c r="E56" s="770"/>
      <c r="F56" s="770"/>
      <c r="G56" s="690" t="s">
        <v>22</v>
      </c>
      <c r="H56" s="771"/>
      <c r="I56" s="771"/>
      <c r="J56" s="772"/>
      <c r="K56" s="1043"/>
    </row>
    <row r="57" spans="1:11" s="402" customFormat="1" ht="17.25" thickTop="1" thickBot="1">
      <c r="A57" s="538" t="s">
        <v>676</v>
      </c>
      <c r="B57" s="539"/>
      <c r="C57" s="539"/>
      <c r="D57" s="539"/>
      <c r="E57" s="539"/>
      <c r="F57" s="539"/>
      <c r="G57" s="539"/>
      <c r="H57" s="539"/>
      <c r="I57" s="539"/>
      <c r="J57" s="540" t="s">
        <v>122</v>
      </c>
      <c r="K57" s="1022"/>
    </row>
    <row r="58" spans="1:11" ht="15.75" thickTop="1"/>
  </sheetData>
  <sheetProtection password="E8FB" sheet="1" objects="1" scenarios="1"/>
  <mergeCells count="57">
    <mergeCell ref="A3:B4"/>
    <mergeCell ref="C3:K4"/>
    <mergeCell ref="A1:B2"/>
    <mergeCell ref="C1:K2"/>
    <mergeCell ref="H16:K16"/>
    <mergeCell ref="B6:G6"/>
    <mergeCell ref="B8:G8"/>
    <mergeCell ref="H8:K8"/>
    <mergeCell ref="B9:G9"/>
    <mergeCell ref="B10:G10"/>
    <mergeCell ref="B11:G11"/>
    <mergeCell ref="B33:G33"/>
    <mergeCell ref="B22:G2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8:G28"/>
    <mergeCell ref="B29:G29"/>
    <mergeCell ref="B30:G30"/>
    <mergeCell ref="B31:G31"/>
    <mergeCell ref="B32:G32"/>
    <mergeCell ref="B23:G23"/>
    <mergeCell ref="B24:G24"/>
    <mergeCell ref="B25:G25"/>
    <mergeCell ref="B26:G26"/>
    <mergeCell ref="B27:G27"/>
    <mergeCell ref="B40:G40"/>
    <mergeCell ref="B41:G41"/>
    <mergeCell ref="B42:G42"/>
    <mergeCell ref="A43:J43"/>
    <mergeCell ref="B34:G34"/>
    <mergeCell ref="B35:G35"/>
    <mergeCell ref="B36:G36"/>
    <mergeCell ref="B37:G37"/>
    <mergeCell ref="B38:G38"/>
    <mergeCell ref="B39:G39"/>
    <mergeCell ref="A57:J57"/>
    <mergeCell ref="B52:G52"/>
    <mergeCell ref="B53:G53"/>
    <mergeCell ref="A54:J54"/>
    <mergeCell ref="A55:I55"/>
    <mergeCell ref="A56:F56"/>
    <mergeCell ref="G56:J56"/>
    <mergeCell ref="A49:I49"/>
    <mergeCell ref="A50:I50"/>
    <mergeCell ref="A44:K44"/>
    <mergeCell ref="A45:I45"/>
    <mergeCell ref="A46:I46"/>
    <mergeCell ref="A47:I47"/>
    <mergeCell ref="A48:I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portrait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tabColor rgb="FF00B050"/>
  </sheetPr>
  <dimension ref="A1:O70"/>
  <sheetViews>
    <sheetView view="pageBreakPreview" topLeftCell="A52" zoomScaleSheetLayoutView="100" workbookViewId="0">
      <selection activeCell="B41" sqref="B41:G41"/>
    </sheetView>
  </sheetViews>
  <sheetFormatPr baseColWidth="10" defaultRowHeight="12.75"/>
  <cols>
    <col min="1" max="1" width="8.7109375" style="1" customWidth="1"/>
    <col min="2" max="6" width="10.7109375" style="1" customWidth="1"/>
    <col min="7" max="7" width="17.28515625" style="1" customWidth="1"/>
    <col min="8" max="8" width="10.7109375" style="1" customWidth="1"/>
    <col min="9" max="9" width="12.5703125" style="1" customWidth="1"/>
    <col min="10" max="10" width="18.7109375" style="1" customWidth="1"/>
    <col min="11" max="11" width="20.28515625" style="1" customWidth="1"/>
    <col min="12" max="12" width="0" style="1" hidden="1" customWidth="1"/>
    <col min="13" max="13" width="12.28515625" style="1" hidden="1" customWidth="1"/>
    <col min="14" max="14" width="16.5703125" style="1" hidden="1" customWidth="1"/>
    <col min="15" max="15" width="15.7109375" style="1" hidden="1" customWidth="1"/>
    <col min="16" max="16384" width="11.42578125" style="1"/>
  </cols>
  <sheetData>
    <row r="1" spans="1:11" ht="15" customHeight="1">
      <c r="A1" s="653"/>
      <c r="B1" s="654"/>
      <c r="C1" s="659" t="s">
        <v>0</v>
      </c>
      <c r="D1" s="660"/>
      <c r="E1" s="660"/>
      <c r="F1" s="660"/>
      <c r="G1" s="660"/>
      <c r="H1" s="660"/>
      <c r="I1" s="660"/>
      <c r="J1" s="661"/>
      <c r="K1" s="668" t="s">
        <v>1</v>
      </c>
    </row>
    <row r="2" spans="1:11" ht="11.25" customHeight="1">
      <c r="A2" s="655"/>
      <c r="B2" s="656"/>
      <c r="C2" s="662"/>
      <c r="D2" s="663"/>
      <c r="E2" s="663"/>
      <c r="F2" s="663"/>
      <c r="G2" s="663"/>
      <c r="H2" s="663"/>
      <c r="I2" s="663"/>
      <c r="J2" s="664"/>
      <c r="K2" s="669"/>
    </row>
    <row r="3" spans="1:11" ht="14.25" customHeight="1">
      <c r="A3" s="655"/>
      <c r="B3" s="656"/>
      <c r="C3" s="662"/>
      <c r="D3" s="663"/>
      <c r="E3" s="663"/>
      <c r="F3" s="663"/>
      <c r="G3" s="663"/>
      <c r="H3" s="663"/>
      <c r="I3" s="663"/>
      <c r="J3" s="664"/>
      <c r="K3" s="669"/>
    </row>
    <row r="4" spans="1:11" ht="19.5" customHeight="1" thickBot="1">
      <c r="A4" s="657"/>
      <c r="B4" s="658"/>
      <c r="C4" s="665"/>
      <c r="D4" s="666"/>
      <c r="E4" s="666"/>
      <c r="F4" s="666"/>
      <c r="G4" s="666"/>
      <c r="H4" s="666"/>
      <c r="I4" s="666"/>
      <c r="J4" s="667"/>
      <c r="K4" s="670"/>
    </row>
    <row r="5" spans="1:11" ht="6" customHeight="1" thickBot="1"/>
    <row r="6" spans="1:11" ht="15.95" customHeight="1" thickTop="1">
      <c r="A6" s="649" t="s">
        <v>2</v>
      </c>
      <c r="B6" s="650"/>
      <c r="C6" s="649" t="s">
        <v>3</v>
      </c>
      <c r="D6" s="650"/>
      <c r="E6" s="650"/>
      <c r="F6" s="650"/>
      <c r="G6" s="650"/>
      <c r="H6" s="650"/>
      <c r="I6" s="650"/>
      <c r="J6" s="650"/>
      <c r="K6" s="651"/>
    </row>
    <row r="7" spans="1:11" ht="15.95" customHeight="1" thickBot="1">
      <c r="A7" s="647"/>
      <c r="B7" s="648"/>
      <c r="C7" s="647"/>
      <c r="D7" s="648"/>
      <c r="E7" s="648"/>
      <c r="F7" s="648"/>
      <c r="G7" s="648"/>
      <c r="H7" s="648"/>
      <c r="I7" s="648"/>
      <c r="J7" s="648"/>
      <c r="K7" s="652"/>
    </row>
    <row r="8" spans="1:11" ht="14.1" customHeight="1" thickTop="1">
      <c r="A8" s="645" t="s">
        <v>4</v>
      </c>
      <c r="B8" s="646"/>
      <c r="C8" s="649" t="s">
        <v>410</v>
      </c>
      <c r="D8" s="650"/>
      <c r="E8" s="650"/>
      <c r="F8" s="650"/>
      <c r="G8" s="650"/>
      <c r="H8" s="650"/>
      <c r="I8" s="650"/>
      <c r="J8" s="650"/>
      <c r="K8" s="651"/>
    </row>
    <row r="9" spans="1:11" ht="14.1" customHeight="1" thickBot="1">
      <c r="A9" s="647"/>
      <c r="B9" s="648"/>
      <c r="C9" s="647"/>
      <c r="D9" s="648"/>
      <c r="E9" s="648"/>
      <c r="F9" s="648"/>
      <c r="G9" s="648"/>
      <c r="H9" s="648"/>
      <c r="I9" s="648"/>
      <c r="J9" s="648"/>
      <c r="K9" s="652"/>
    </row>
    <row r="10" spans="1:11" ht="5.25" customHeight="1" thickTop="1" thickBot="1">
      <c r="A10" s="224"/>
      <c r="B10" s="10"/>
      <c r="C10" s="10"/>
      <c r="D10" s="10"/>
      <c r="E10" s="10"/>
      <c r="F10" s="10"/>
      <c r="G10" s="10"/>
      <c r="H10" s="10"/>
      <c r="I10" s="10"/>
      <c r="J10" s="10"/>
      <c r="K10" s="225"/>
    </row>
    <row r="11" spans="1:11" s="50" customFormat="1" ht="19.5" customHeight="1" thickTop="1" thickBot="1">
      <c r="A11" s="226" t="s">
        <v>5</v>
      </c>
      <c r="B11" s="633" t="s">
        <v>6</v>
      </c>
      <c r="C11" s="634"/>
      <c r="D11" s="634"/>
      <c r="E11" s="634"/>
      <c r="F11" s="634"/>
      <c r="G11" s="635"/>
      <c r="H11" s="227" t="s">
        <v>7</v>
      </c>
      <c r="I11" s="227" t="s">
        <v>8</v>
      </c>
      <c r="J11" s="51" t="s">
        <v>9</v>
      </c>
      <c r="K11" s="228" t="s">
        <v>10</v>
      </c>
    </row>
    <row r="12" spans="1:11" ht="5.25" customHeight="1" thickTop="1" thickBot="1">
      <c r="A12" s="224"/>
      <c r="B12" s="10"/>
      <c r="C12" s="10"/>
      <c r="D12" s="10"/>
      <c r="E12" s="10"/>
      <c r="F12" s="10"/>
      <c r="G12" s="10"/>
      <c r="H12" s="10"/>
      <c r="I12" s="10"/>
      <c r="J12" s="10"/>
      <c r="K12" s="225"/>
    </row>
    <row r="13" spans="1:11" s="50" customFormat="1" ht="15.75" customHeight="1" thickTop="1">
      <c r="A13" s="2">
        <v>1</v>
      </c>
      <c r="B13" s="624" t="s">
        <v>358</v>
      </c>
      <c r="C13" s="625"/>
      <c r="D13" s="625"/>
      <c r="E13" s="625"/>
      <c r="F13" s="625"/>
      <c r="G13" s="626"/>
      <c r="H13" s="5"/>
      <c r="I13" s="5"/>
      <c r="J13" s="5"/>
      <c r="K13" s="6"/>
    </row>
    <row r="14" spans="1:11" s="50" customFormat="1" ht="15.75" customHeight="1">
      <c r="A14" s="9">
        <v>1.1000000000000001</v>
      </c>
      <c r="B14" s="788" t="s">
        <v>359</v>
      </c>
      <c r="C14" s="788"/>
      <c r="D14" s="788"/>
      <c r="E14" s="788"/>
      <c r="F14" s="788"/>
      <c r="G14" s="788"/>
      <c r="H14" s="789"/>
      <c r="I14" s="790"/>
      <c r="J14" s="790"/>
      <c r="K14" s="791"/>
    </row>
    <row r="15" spans="1:11" s="50" customFormat="1" ht="15.75" customHeight="1">
      <c r="A15" s="229" t="s">
        <v>48</v>
      </c>
      <c r="B15" s="549" t="s">
        <v>360</v>
      </c>
      <c r="C15" s="549"/>
      <c r="D15" s="549"/>
      <c r="E15" s="549"/>
      <c r="F15" s="549"/>
      <c r="G15" s="549"/>
      <c r="H15" s="230" t="s">
        <v>13</v>
      </c>
      <c r="I15" s="250">
        <f>196*0.5*0.4</f>
        <v>39.200000000000003</v>
      </c>
      <c r="J15" s="231">
        <f>+'[50]1,1,1'!G46</f>
        <v>491000</v>
      </c>
      <c r="K15" s="82">
        <f t="shared" ref="K15:K46" si="0">+I15*J15</f>
        <v>19247200</v>
      </c>
    </row>
    <row r="16" spans="1:11" s="50" customFormat="1">
      <c r="A16" s="229" t="s">
        <v>49</v>
      </c>
      <c r="B16" s="549" t="s">
        <v>361</v>
      </c>
      <c r="C16" s="549"/>
      <c r="D16" s="549"/>
      <c r="E16" s="549"/>
      <c r="F16" s="549"/>
      <c r="G16" s="549"/>
      <c r="H16" s="230" t="s">
        <v>13</v>
      </c>
      <c r="I16" s="250">
        <f>196*0.3*0.3</f>
        <v>17.639999999999997</v>
      </c>
      <c r="J16" s="231">
        <f>+'[50]1,1,2'!G46</f>
        <v>749999.99999999965</v>
      </c>
      <c r="K16" s="82">
        <f t="shared" si="0"/>
        <v>13229999.999999991</v>
      </c>
    </row>
    <row r="17" spans="1:13" s="50" customFormat="1">
      <c r="A17" s="229" t="s">
        <v>50</v>
      </c>
      <c r="B17" s="549" t="s">
        <v>362</v>
      </c>
      <c r="C17" s="549"/>
      <c r="D17" s="549"/>
      <c r="E17" s="549"/>
      <c r="F17" s="549"/>
      <c r="G17" s="549"/>
      <c r="H17" s="230" t="s">
        <v>13</v>
      </c>
      <c r="I17" s="353">
        <f>32*0.7*0.7*0.3</f>
        <v>4.7039999999999988</v>
      </c>
      <c r="J17" s="231">
        <f>+'[50]1,1,3'!G45</f>
        <v>700000.00000000012</v>
      </c>
      <c r="K17" s="82">
        <f t="shared" si="0"/>
        <v>3292799.9999999995</v>
      </c>
      <c r="L17" s="50">
        <f>J17/(0.5*0.4)</f>
        <v>3500000.0000000005</v>
      </c>
    </row>
    <row r="18" spans="1:13" s="50" customFormat="1">
      <c r="A18" s="229" t="s">
        <v>51</v>
      </c>
      <c r="B18" s="549" t="s">
        <v>363</v>
      </c>
      <c r="C18" s="549"/>
      <c r="D18" s="549"/>
      <c r="E18" s="549"/>
      <c r="F18" s="549"/>
      <c r="G18" s="549"/>
      <c r="H18" s="230" t="s">
        <v>13</v>
      </c>
      <c r="I18" s="250">
        <f>228*0.25*0.25</f>
        <v>14.25</v>
      </c>
      <c r="J18" s="231">
        <f>+'[50]1,1,4'!G46</f>
        <v>1223040</v>
      </c>
      <c r="K18" s="82">
        <f t="shared" si="0"/>
        <v>17428320</v>
      </c>
    </row>
    <row r="19" spans="1:13" s="50" customFormat="1" ht="24.75" customHeight="1">
      <c r="A19" s="229" t="s">
        <v>52</v>
      </c>
      <c r="B19" s="549" t="s">
        <v>364</v>
      </c>
      <c r="C19" s="549"/>
      <c r="D19" s="549"/>
      <c r="E19" s="549"/>
      <c r="F19" s="549"/>
      <c r="G19" s="549"/>
      <c r="H19" s="230" t="s">
        <v>13</v>
      </c>
      <c r="I19" s="250">
        <f>686*0.4</f>
        <v>274.40000000000003</v>
      </c>
      <c r="J19" s="231">
        <f>+'[50]1,1,5'!G46</f>
        <v>674999.99999999988</v>
      </c>
      <c r="K19" s="82">
        <f t="shared" si="0"/>
        <v>185220000</v>
      </c>
      <c r="M19" s="50">
        <f>I19*0.2</f>
        <v>54.88000000000001</v>
      </c>
    </row>
    <row r="20" spans="1:13" s="50" customFormat="1" ht="24.75" customHeight="1">
      <c r="A20" s="229" t="s">
        <v>53</v>
      </c>
      <c r="B20" s="549" t="s">
        <v>365</v>
      </c>
      <c r="C20" s="549"/>
      <c r="D20" s="549"/>
      <c r="E20" s="549"/>
      <c r="F20" s="549"/>
      <c r="G20" s="549"/>
      <c r="H20" s="230" t="s">
        <v>13</v>
      </c>
      <c r="I20" s="250">
        <v>7.26</v>
      </c>
      <c r="J20" s="231">
        <f>+'[50]1,1,6'!G46</f>
        <v>446880.00000000017</v>
      </c>
      <c r="K20" s="82">
        <f t="shared" si="0"/>
        <v>3244348.8000000012</v>
      </c>
      <c r="M20" s="50">
        <f>I20</f>
        <v>7.26</v>
      </c>
    </row>
    <row r="21" spans="1:13" s="50" customFormat="1" ht="15.75" customHeight="1">
      <c r="A21" s="229" t="s">
        <v>54</v>
      </c>
      <c r="B21" s="549" t="s">
        <v>366</v>
      </c>
      <c r="C21" s="549"/>
      <c r="D21" s="549"/>
      <c r="E21" s="549"/>
      <c r="F21" s="549"/>
      <c r="G21" s="549"/>
      <c r="H21" s="230" t="s">
        <v>13</v>
      </c>
      <c r="I21" s="353">
        <f>196*0.25*0.2</f>
        <v>9.8000000000000007</v>
      </c>
      <c r="J21" s="231">
        <f>+'[50]1,1,7'!G46</f>
        <v>699999.99999999988</v>
      </c>
      <c r="K21" s="82">
        <f t="shared" si="0"/>
        <v>6859999.9999999991</v>
      </c>
      <c r="M21" s="50">
        <f>I21</f>
        <v>9.8000000000000007</v>
      </c>
    </row>
    <row r="22" spans="1:13" s="50" customFormat="1" ht="15.75" customHeight="1">
      <c r="A22" s="229" t="s">
        <v>55</v>
      </c>
      <c r="B22" s="549" t="s">
        <v>367</v>
      </c>
      <c r="C22" s="549"/>
      <c r="D22" s="549"/>
      <c r="E22" s="549"/>
      <c r="F22" s="549"/>
      <c r="G22" s="549"/>
      <c r="H22" s="230" t="s">
        <v>11</v>
      </c>
      <c r="I22" s="250">
        <v>60</v>
      </c>
      <c r="J22" s="231">
        <v>50000</v>
      </c>
      <c r="K22" s="82">
        <f t="shared" si="0"/>
        <v>3000000</v>
      </c>
      <c r="M22" s="50">
        <f>SUM(M16:M21)</f>
        <v>71.940000000000012</v>
      </c>
    </row>
    <row r="23" spans="1:13" s="50" customFormat="1" ht="15.75" customHeight="1">
      <c r="A23" s="229" t="s">
        <v>56</v>
      </c>
      <c r="B23" s="549" t="s">
        <v>368</v>
      </c>
      <c r="C23" s="549"/>
      <c r="D23" s="549"/>
      <c r="E23" s="549"/>
      <c r="F23" s="549"/>
      <c r="G23" s="549"/>
      <c r="H23" s="230" t="s">
        <v>23</v>
      </c>
      <c r="I23" s="353">
        <f>77*M22</f>
        <v>5539.380000000001</v>
      </c>
      <c r="J23" s="231">
        <f>+'[50]1,1,9'!G44</f>
        <v>4105.4166237500003</v>
      </c>
      <c r="K23" s="82">
        <f t="shared" si="0"/>
        <v>22741462.73726828</v>
      </c>
    </row>
    <row r="24" spans="1:13" s="50" customFormat="1" ht="26.25" customHeight="1">
      <c r="A24" s="229" t="s">
        <v>57</v>
      </c>
      <c r="B24" s="549" t="s">
        <v>369</v>
      </c>
      <c r="C24" s="549"/>
      <c r="D24" s="549"/>
      <c r="E24" s="549"/>
      <c r="F24" s="549"/>
      <c r="G24" s="549"/>
      <c r="H24" s="230" t="s">
        <v>27</v>
      </c>
      <c r="I24" s="250">
        <f>196*2.5</f>
        <v>490</v>
      </c>
      <c r="J24" s="231">
        <f>+'[50]1,1,10'!G46</f>
        <v>45000.000000000007</v>
      </c>
      <c r="K24" s="82">
        <f t="shared" si="0"/>
        <v>22050000.000000004</v>
      </c>
    </row>
    <row r="25" spans="1:13" s="50" customFormat="1" ht="15.75" customHeight="1">
      <c r="A25" s="229" t="s">
        <v>58</v>
      </c>
      <c r="B25" s="549" t="s">
        <v>370</v>
      </c>
      <c r="C25" s="549"/>
      <c r="D25" s="549"/>
      <c r="E25" s="549"/>
      <c r="F25" s="549"/>
      <c r="G25" s="549"/>
      <c r="H25" s="230" t="s">
        <v>27</v>
      </c>
      <c r="I25" s="250">
        <f>I24*2</f>
        <v>980</v>
      </c>
      <c r="J25" s="231">
        <f>+'[50]1,1,11'!G45</f>
        <v>22499.999999999996</v>
      </c>
      <c r="K25" s="82">
        <f t="shared" si="0"/>
        <v>22049999.999999996</v>
      </c>
    </row>
    <row r="26" spans="1:13" s="50" customFormat="1" ht="15.75" customHeight="1">
      <c r="A26" s="229" t="s">
        <v>59</v>
      </c>
      <c r="B26" s="549" t="s">
        <v>371</v>
      </c>
      <c r="C26" s="549"/>
      <c r="D26" s="549"/>
      <c r="E26" s="549"/>
      <c r="F26" s="549"/>
      <c r="G26" s="549"/>
      <c r="H26" s="230" t="s">
        <v>27</v>
      </c>
      <c r="I26" s="250">
        <v>10.88</v>
      </c>
      <c r="J26" s="231">
        <f>+'[50]1,1,12'!G46</f>
        <v>50000</v>
      </c>
      <c r="K26" s="82">
        <f t="shared" si="0"/>
        <v>544000</v>
      </c>
      <c r="M26" s="50">
        <f>1.7*(3.58+26+35)</f>
        <v>109.78599999999999</v>
      </c>
    </row>
    <row r="27" spans="1:13" s="50" customFormat="1" ht="15.75" customHeight="1">
      <c r="A27" s="229" t="s">
        <v>115</v>
      </c>
      <c r="B27" s="549" t="s">
        <v>372</v>
      </c>
      <c r="C27" s="549"/>
      <c r="D27" s="549"/>
      <c r="E27" s="549"/>
      <c r="F27" s="549"/>
      <c r="G27" s="549"/>
      <c r="H27" s="230" t="s">
        <v>27</v>
      </c>
      <c r="I27" s="353">
        <f>I24*2-I41-I43-(I29*1.2*2.05)-(I30*3*3)-(I31*5*3)</f>
        <v>898.44</v>
      </c>
      <c r="J27" s="231">
        <f>+'[50]1,1,13'!G47</f>
        <v>32000</v>
      </c>
      <c r="K27" s="82">
        <f t="shared" si="0"/>
        <v>28750080</v>
      </c>
    </row>
    <row r="28" spans="1:13" s="50" customFormat="1" ht="36" customHeight="1">
      <c r="A28" s="229" t="s">
        <v>60</v>
      </c>
      <c r="B28" s="549" t="s">
        <v>373</v>
      </c>
      <c r="C28" s="549"/>
      <c r="D28" s="549"/>
      <c r="E28" s="549"/>
      <c r="F28" s="549"/>
      <c r="G28" s="549"/>
      <c r="H28" s="230" t="s">
        <v>14</v>
      </c>
      <c r="I28" s="250">
        <v>1</v>
      </c>
      <c r="J28" s="231">
        <f>+'[50]1,1,14'!G49</f>
        <v>2000000</v>
      </c>
      <c r="K28" s="82">
        <f t="shared" si="0"/>
        <v>2000000</v>
      </c>
    </row>
    <row r="29" spans="1:13" s="50" customFormat="1" ht="36" customHeight="1">
      <c r="A29" s="229" t="s">
        <v>61</v>
      </c>
      <c r="B29" s="549" t="s">
        <v>374</v>
      </c>
      <c r="C29" s="549"/>
      <c r="D29" s="549"/>
      <c r="E29" s="549"/>
      <c r="F29" s="549"/>
      <c r="G29" s="549"/>
      <c r="H29" s="230" t="s">
        <v>14</v>
      </c>
      <c r="I29" s="250">
        <v>11</v>
      </c>
      <c r="J29" s="231">
        <f>+'[50]1,1,15'!G49</f>
        <v>750000</v>
      </c>
      <c r="K29" s="82">
        <f t="shared" si="0"/>
        <v>8250000</v>
      </c>
      <c r="L29" s="50" t="s">
        <v>375</v>
      </c>
    </row>
    <row r="30" spans="1:13" s="50" customFormat="1" ht="36" customHeight="1">
      <c r="A30" s="229" t="s">
        <v>62</v>
      </c>
      <c r="B30" s="549" t="s">
        <v>376</v>
      </c>
      <c r="C30" s="549"/>
      <c r="D30" s="549"/>
      <c r="E30" s="549"/>
      <c r="F30" s="549"/>
      <c r="G30" s="549"/>
      <c r="H30" s="230" t="s">
        <v>14</v>
      </c>
      <c r="I30" s="250">
        <v>1</v>
      </c>
      <c r="J30" s="231">
        <f>+'[50]1,1,16'!G48</f>
        <v>4000000</v>
      </c>
      <c r="K30" s="82">
        <f t="shared" si="0"/>
        <v>4000000</v>
      </c>
      <c r="L30" s="50" t="s">
        <v>375</v>
      </c>
    </row>
    <row r="31" spans="1:13" s="50" customFormat="1" ht="36" customHeight="1">
      <c r="A31" s="229" t="s">
        <v>63</v>
      </c>
      <c r="B31" s="549" t="s">
        <v>377</v>
      </c>
      <c r="C31" s="549"/>
      <c r="D31" s="549"/>
      <c r="E31" s="549"/>
      <c r="F31" s="549"/>
      <c r="G31" s="549"/>
      <c r="H31" s="230" t="s">
        <v>14</v>
      </c>
      <c r="I31" s="250">
        <v>1</v>
      </c>
      <c r="J31" s="231">
        <f>+'[50]1,1,17'!G48</f>
        <v>5000000</v>
      </c>
      <c r="K31" s="82">
        <f t="shared" si="0"/>
        <v>5000000</v>
      </c>
      <c r="L31" s="50" t="s">
        <v>375</v>
      </c>
    </row>
    <row r="32" spans="1:13" s="50" customFormat="1" ht="15.75" customHeight="1">
      <c r="A32" s="229" t="s">
        <v>64</v>
      </c>
      <c r="B32" s="549" t="s">
        <v>378</v>
      </c>
      <c r="C32" s="549"/>
      <c r="D32" s="549"/>
      <c r="E32" s="549"/>
      <c r="F32" s="549"/>
      <c r="G32" s="549"/>
      <c r="H32" s="230" t="s">
        <v>27</v>
      </c>
      <c r="I32" s="250">
        <v>686</v>
      </c>
      <c r="J32" s="231">
        <f>+'[50]1,1,18'!G46</f>
        <v>80000</v>
      </c>
      <c r="K32" s="82">
        <f t="shared" si="0"/>
        <v>54880000</v>
      </c>
    </row>
    <row r="33" spans="1:15" s="50" customFormat="1" ht="24.75" customHeight="1">
      <c r="A33" s="229" t="s">
        <v>65</v>
      </c>
      <c r="B33" s="549" t="s">
        <v>379</v>
      </c>
      <c r="C33" s="549"/>
      <c r="D33" s="549"/>
      <c r="E33" s="549"/>
      <c r="F33" s="549"/>
      <c r="G33" s="549"/>
      <c r="H33" s="230" t="s">
        <v>27</v>
      </c>
      <c r="I33" s="250">
        <v>490</v>
      </c>
      <c r="J33" s="231">
        <f>+'[50]1,1,19'!G47</f>
        <v>200000.00000000006</v>
      </c>
      <c r="K33" s="82">
        <f t="shared" si="0"/>
        <v>98000000.00000003</v>
      </c>
    </row>
    <row r="34" spans="1:15" s="50" customFormat="1" ht="26.25" customHeight="1">
      <c r="A34" s="229" t="s">
        <v>66</v>
      </c>
      <c r="B34" s="549" t="s">
        <v>380</v>
      </c>
      <c r="C34" s="549"/>
      <c r="D34" s="549"/>
      <c r="E34" s="549"/>
      <c r="F34" s="549"/>
      <c r="G34" s="549"/>
      <c r="H34" s="230" t="s">
        <v>13</v>
      </c>
      <c r="I34" s="353">
        <v>1</v>
      </c>
      <c r="J34" s="231">
        <f>+'[50]1,1,20'!G47</f>
        <v>699999.99999999988</v>
      </c>
      <c r="K34" s="82">
        <f t="shared" si="0"/>
        <v>699999.99999999988</v>
      </c>
    </row>
    <row r="35" spans="1:15" s="50" customFormat="1" ht="15.75" customHeight="1">
      <c r="A35" s="229" t="s">
        <v>67</v>
      </c>
      <c r="B35" s="549" t="s">
        <v>41</v>
      </c>
      <c r="C35" s="549"/>
      <c r="D35" s="549"/>
      <c r="E35" s="549"/>
      <c r="F35" s="549"/>
      <c r="G35" s="549"/>
      <c r="H35" s="230" t="s">
        <v>13</v>
      </c>
      <c r="I35" s="250">
        <v>1</v>
      </c>
      <c r="J35" s="231">
        <f>+'[50]1,1,21'!G45</f>
        <v>25000.000000000025</v>
      </c>
      <c r="K35" s="82">
        <f t="shared" si="0"/>
        <v>25000.000000000025</v>
      </c>
    </row>
    <row r="36" spans="1:15" s="50" customFormat="1" ht="15.75" customHeight="1">
      <c r="A36" s="229" t="s">
        <v>69</v>
      </c>
      <c r="B36" s="549" t="s">
        <v>381</v>
      </c>
      <c r="C36" s="549"/>
      <c r="D36" s="549"/>
      <c r="E36" s="549"/>
      <c r="F36" s="549"/>
      <c r="G36" s="549"/>
      <c r="H36" s="230" t="s">
        <v>11</v>
      </c>
      <c r="I36" s="250">
        <v>15</v>
      </c>
      <c r="J36" s="231">
        <f>+'[50]1,1,22'!G47</f>
        <v>25000.000000000007</v>
      </c>
      <c r="K36" s="82">
        <f t="shared" si="0"/>
        <v>375000.00000000012</v>
      </c>
    </row>
    <row r="37" spans="1:15" s="50" customFormat="1" ht="15.75" customHeight="1">
      <c r="A37" s="229" t="s">
        <v>70</v>
      </c>
      <c r="B37" s="549" t="s">
        <v>382</v>
      </c>
      <c r="C37" s="549"/>
      <c r="D37" s="549"/>
      <c r="E37" s="549"/>
      <c r="F37" s="549"/>
      <c r="G37" s="549"/>
      <c r="H37" s="230" t="s">
        <v>11</v>
      </c>
      <c r="I37" s="250">
        <v>60</v>
      </c>
      <c r="J37" s="231">
        <f>+'[50]1,1,23'!G48</f>
        <v>30000</v>
      </c>
      <c r="K37" s="82">
        <f t="shared" si="0"/>
        <v>1800000</v>
      </c>
    </row>
    <row r="38" spans="1:15" s="50" customFormat="1" ht="15.75" customHeight="1">
      <c r="A38" s="229" t="s">
        <v>71</v>
      </c>
      <c r="B38" s="550" t="s">
        <v>383</v>
      </c>
      <c r="C38" s="550"/>
      <c r="D38" s="550"/>
      <c r="E38" s="550"/>
      <c r="F38" s="550"/>
      <c r="G38" s="550"/>
      <c r="H38" s="230" t="s">
        <v>14</v>
      </c>
      <c r="I38" s="354">
        <v>1</v>
      </c>
      <c r="J38" s="231">
        <f>+'[50]1,1,24'!G47</f>
        <v>400000</v>
      </c>
      <c r="K38" s="82">
        <f t="shared" si="0"/>
        <v>400000</v>
      </c>
    </row>
    <row r="39" spans="1:15" s="50" customFormat="1" ht="15.75" customHeight="1">
      <c r="A39" s="229" t="s">
        <v>72</v>
      </c>
      <c r="B39" s="550" t="s">
        <v>384</v>
      </c>
      <c r="C39" s="550"/>
      <c r="D39" s="550"/>
      <c r="E39" s="550"/>
      <c r="F39" s="550"/>
      <c r="G39" s="550"/>
      <c r="H39" s="230" t="s">
        <v>14</v>
      </c>
      <c r="I39" s="354">
        <v>1</v>
      </c>
      <c r="J39" s="231">
        <f>+'[50]1,1,25'!G47</f>
        <v>1100000</v>
      </c>
      <c r="K39" s="82">
        <f t="shared" si="0"/>
        <v>1100000</v>
      </c>
    </row>
    <row r="40" spans="1:15" s="50" customFormat="1" ht="15.75" customHeight="1">
      <c r="A40" s="229" t="s">
        <v>116</v>
      </c>
      <c r="B40" s="550" t="s">
        <v>385</v>
      </c>
      <c r="C40" s="550"/>
      <c r="D40" s="550"/>
      <c r="E40" s="550"/>
      <c r="F40" s="550"/>
      <c r="G40" s="550"/>
      <c r="H40" s="230" t="s">
        <v>14</v>
      </c>
      <c r="I40" s="354">
        <v>1</v>
      </c>
      <c r="J40" s="231">
        <f>+'[50]1,1,26'!G47</f>
        <v>5000000</v>
      </c>
      <c r="K40" s="82">
        <f t="shared" si="0"/>
        <v>5000000</v>
      </c>
    </row>
    <row r="41" spans="1:15" s="50" customFormat="1" ht="15.75" customHeight="1">
      <c r="A41" s="229" t="s">
        <v>117</v>
      </c>
      <c r="B41" s="550" t="s">
        <v>386</v>
      </c>
      <c r="C41" s="550"/>
      <c r="D41" s="550"/>
      <c r="E41" s="550"/>
      <c r="F41" s="550"/>
      <c r="G41" s="550"/>
      <c r="H41" s="230" t="s">
        <v>27</v>
      </c>
      <c r="I41" s="355">
        <f>9.25*2</f>
        <v>18.5</v>
      </c>
      <c r="J41" s="231">
        <f>+'[50]1,1,27'!G50</f>
        <v>40000.000000000007</v>
      </c>
      <c r="K41" s="82">
        <f t="shared" si="0"/>
        <v>740000.00000000012</v>
      </c>
    </row>
    <row r="42" spans="1:15" s="50" customFormat="1" ht="15.75" customHeight="1">
      <c r="A42" s="229" t="s">
        <v>387</v>
      </c>
      <c r="B42" s="550" t="s">
        <v>388</v>
      </c>
      <c r="C42" s="550"/>
      <c r="D42" s="550"/>
      <c r="E42" s="550"/>
      <c r="F42" s="550"/>
      <c r="G42" s="550"/>
      <c r="H42" s="230" t="s">
        <v>27</v>
      </c>
      <c r="I42" s="354">
        <v>6</v>
      </c>
      <c r="J42" s="231">
        <f>+'[50]1,1,28'!G50</f>
        <v>60000.000000000015</v>
      </c>
      <c r="K42" s="82">
        <f t="shared" si="0"/>
        <v>360000.00000000012</v>
      </c>
      <c r="L42" s="50" t="s">
        <v>375</v>
      </c>
    </row>
    <row r="43" spans="1:15" s="50" customFormat="1" ht="15.75" customHeight="1">
      <c r="A43" s="229" t="s">
        <v>389</v>
      </c>
      <c r="B43" s="550" t="s">
        <v>390</v>
      </c>
      <c r="C43" s="550"/>
      <c r="D43" s="550"/>
      <c r="E43" s="550"/>
      <c r="F43" s="550"/>
      <c r="G43" s="550"/>
      <c r="H43" s="230" t="s">
        <v>27</v>
      </c>
      <c r="I43" s="354">
        <f>8*1.5</f>
        <v>12</v>
      </c>
      <c r="J43" s="231">
        <f>+'[50]1,1,29'!G47</f>
        <v>190000</v>
      </c>
      <c r="K43" s="82">
        <f t="shared" si="0"/>
        <v>2280000</v>
      </c>
      <c r="L43" s="50" t="s">
        <v>375</v>
      </c>
    </row>
    <row r="44" spans="1:15" s="50" customFormat="1" ht="15.75" customHeight="1">
      <c r="A44" s="229" t="s">
        <v>391</v>
      </c>
      <c r="B44" s="550" t="s">
        <v>392</v>
      </c>
      <c r="C44" s="550"/>
      <c r="D44" s="550"/>
      <c r="E44" s="550"/>
      <c r="F44" s="550"/>
      <c r="G44" s="550"/>
      <c r="H44" s="230" t="s">
        <v>14</v>
      </c>
      <c r="I44" s="354">
        <v>2</v>
      </c>
      <c r="J44" s="231">
        <f>+'[50]1,1,30'!G44</f>
        <v>1200000</v>
      </c>
      <c r="K44" s="82">
        <f t="shared" si="0"/>
        <v>2400000</v>
      </c>
      <c r="L44" s="50" t="s">
        <v>375</v>
      </c>
    </row>
    <row r="45" spans="1:15" s="50" customFormat="1" ht="51.75" customHeight="1">
      <c r="A45" s="229" t="s">
        <v>393</v>
      </c>
      <c r="B45" s="792" t="s">
        <v>394</v>
      </c>
      <c r="C45" s="793"/>
      <c r="D45" s="793"/>
      <c r="E45" s="793"/>
      <c r="F45" s="793"/>
      <c r="G45" s="794"/>
      <c r="H45" s="230" t="s">
        <v>11</v>
      </c>
      <c r="I45" s="354">
        <v>125</v>
      </c>
      <c r="J45" s="231">
        <f>+'[50]1,1,31'!G47</f>
        <v>349849.25394185202</v>
      </c>
      <c r="K45" s="82">
        <f t="shared" si="0"/>
        <v>43731156.742731504</v>
      </c>
      <c r="L45" s="50" t="s">
        <v>375</v>
      </c>
    </row>
    <row r="46" spans="1:15" s="50" customFormat="1" ht="27" customHeight="1">
      <c r="A46" s="229" t="s">
        <v>395</v>
      </c>
      <c r="B46" s="550" t="s">
        <v>396</v>
      </c>
      <c r="C46" s="550"/>
      <c r="D46" s="550"/>
      <c r="E46" s="550"/>
      <c r="F46" s="550"/>
      <c r="G46" s="550"/>
      <c r="H46" s="230" t="s">
        <v>14</v>
      </c>
      <c r="I46" s="354">
        <v>1</v>
      </c>
      <c r="J46" s="231">
        <f>+'[50]1,1,32'!G47</f>
        <v>1979736</v>
      </c>
      <c r="K46" s="82">
        <f t="shared" si="0"/>
        <v>1979736</v>
      </c>
      <c r="L46" s="50" t="s">
        <v>375</v>
      </c>
    </row>
    <row r="47" spans="1:15" s="50" customFormat="1" ht="12.75" customHeight="1">
      <c r="A47" s="229" t="s">
        <v>397</v>
      </c>
      <c r="B47" s="792" t="s">
        <v>398</v>
      </c>
      <c r="C47" s="793"/>
      <c r="D47" s="793"/>
      <c r="E47" s="793"/>
      <c r="F47" s="793"/>
      <c r="G47" s="794"/>
      <c r="H47" s="230" t="s">
        <v>13</v>
      </c>
      <c r="I47" s="354">
        <f>+(I50-686)*0.05</f>
        <v>8.8000000000000007</v>
      </c>
      <c r="J47" s="231">
        <f>+'[50]1,1,33'!G41</f>
        <v>151435.56</v>
      </c>
      <c r="K47" s="232">
        <f>+I47*J47</f>
        <v>1332632.9280000001</v>
      </c>
    </row>
    <row r="48" spans="1:15" s="50" customFormat="1" ht="15.75" customHeight="1" thickBot="1">
      <c r="A48" s="621" t="s">
        <v>12</v>
      </c>
      <c r="B48" s="622"/>
      <c r="C48" s="622"/>
      <c r="D48" s="622"/>
      <c r="E48" s="622"/>
      <c r="F48" s="622"/>
      <c r="G48" s="622"/>
      <c r="H48" s="622"/>
      <c r="I48" s="622"/>
      <c r="J48" s="622"/>
      <c r="K48" s="233">
        <f>SUM(K14:K47)</f>
        <v>582011737.20799971</v>
      </c>
      <c r="N48" s="273">
        <f>1.1*(1+0.15+0.05+0.05*1.16)*K48</f>
        <v>805387841.94843006</v>
      </c>
      <c r="O48" s="273">
        <f>N48/33</f>
        <v>24405692.180255458</v>
      </c>
    </row>
    <row r="49" spans="1:15" s="50" customFormat="1" ht="15.75" customHeight="1" thickTop="1">
      <c r="A49" s="234">
        <v>1.2</v>
      </c>
      <c r="B49" s="795" t="s">
        <v>399</v>
      </c>
      <c r="C49" s="795"/>
      <c r="D49" s="795"/>
      <c r="E49" s="795"/>
      <c r="F49" s="795"/>
      <c r="G49" s="795"/>
      <c r="H49" s="796"/>
      <c r="I49" s="797"/>
      <c r="J49" s="797"/>
      <c r="K49" s="798"/>
    </row>
    <row r="50" spans="1:15" s="50" customFormat="1" ht="15.75" customHeight="1">
      <c r="A50" s="229" t="s">
        <v>400</v>
      </c>
      <c r="B50" s="549" t="s">
        <v>401</v>
      </c>
      <c r="C50" s="549"/>
      <c r="D50" s="549"/>
      <c r="E50" s="549"/>
      <c r="F50" s="549"/>
      <c r="G50" s="549"/>
      <c r="H50" s="230" t="s">
        <v>27</v>
      </c>
      <c r="I50" s="250">
        <v>862</v>
      </c>
      <c r="J50" s="231">
        <f>+'[50]1,2,1'!G44</f>
        <v>1949.9999999999998</v>
      </c>
      <c r="K50" s="82">
        <f>+I50*J50</f>
        <v>1680899.9999999998</v>
      </c>
    </row>
    <row r="51" spans="1:15" s="50" customFormat="1" ht="15.75" customHeight="1">
      <c r="A51" s="229" t="s">
        <v>402</v>
      </c>
      <c r="B51" s="549" t="s">
        <v>403</v>
      </c>
      <c r="C51" s="549"/>
      <c r="D51" s="549"/>
      <c r="E51" s="549"/>
      <c r="F51" s="549"/>
      <c r="G51" s="549"/>
      <c r="H51" s="230" t="s">
        <v>27</v>
      </c>
      <c r="I51" s="250">
        <f>I50</f>
        <v>862</v>
      </c>
      <c r="J51" s="231">
        <f>+'[50]1,2,2'!G46</f>
        <v>2050</v>
      </c>
      <c r="K51" s="82">
        <f>+I51*J51</f>
        <v>1767100</v>
      </c>
    </row>
    <row r="52" spans="1:15" s="50" customFormat="1" ht="15.75" customHeight="1" thickBot="1">
      <c r="A52" s="621" t="s">
        <v>12</v>
      </c>
      <c r="B52" s="622"/>
      <c r="C52" s="622"/>
      <c r="D52" s="622"/>
      <c r="E52" s="622"/>
      <c r="F52" s="622"/>
      <c r="G52" s="622"/>
      <c r="H52" s="622"/>
      <c r="I52" s="622"/>
      <c r="J52" s="799"/>
      <c r="K52" s="235">
        <f>+K51+K50</f>
        <v>3448000</v>
      </c>
      <c r="N52" s="273">
        <f>1.1*(1+0.15+0.05+0.05*1.16)*K52</f>
        <v>4771342.4000000004</v>
      </c>
      <c r="O52" s="273">
        <f>N52/3</f>
        <v>1590447.4666666668</v>
      </c>
    </row>
    <row r="53" spans="1:15" s="50" customFormat="1" ht="15.75" customHeight="1" thickTop="1">
      <c r="A53" s="234">
        <v>1.3</v>
      </c>
      <c r="B53" s="795" t="s">
        <v>404</v>
      </c>
      <c r="C53" s="795"/>
      <c r="D53" s="795"/>
      <c r="E53" s="795"/>
      <c r="F53" s="795"/>
      <c r="G53" s="795"/>
      <c r="H53" s="800"/>
      <c r="I53" s="801"/>
      <c r="J53" s="801"/>
      <c r="K53" s="802"/>
    </row>
    <row r="54" spans="1:15" s="50" customFormat="1" ht="15.75" customHeight="1">
      <c r="A54" s="229" t="s">
        <v>405</v>
      </c>
      <c r="B54" s="549" t="s">
        <v>79</v>
      </c>
      <c r="C54" s="549"/>
      <c r="D54" s="549"/>
      <c r="E54" s="549"/>
      <c r="F54" s="549"/>
      <c r="G54" s="549"/>
      <c r="H54" s="230" t="s">
        <v>13</v>
      </c>
      <c r="I54" s="353">
        <v>548</v>
      </c>
      <c r="J54" s="231">
        <f>+'[50]1,3,1'!G47</f>
        <v>27139</v>
      </c>
      <c r="K54" s="82">
        <f>+I54*J54</f>
        <v>14872172</v>
      </c>
      <c r="M54" s="236"/>
    </row>
    <row r="55" spans="1:15" s="50" customFormat="1" ht="15.75" customHeight="1">
      <c r="A55" s="229" t="s">
        <v>406</v>
      </c>
      <c r="B55" s="549" t="s">
        <v>407</v>
      </c>
      <c r="C55" s="549"/>
      <c r="D55" s="549"/>
      <c r="E55" s="549"/>
      <c r="F55" s="549"/>
      <c r="G55" s="549"/>
      <c r="H55" s="230" t="s">
        <v>13</v>
      </c>
      <c r="I55" s="356">
        <f>0.15*(35*31)*1.25</f>
        <v>203.4375</v>
      </c>
      <c r="J55" s="231">
        <f>+'[50]1,3,2'!G48</f>
        <v>59999.999999999993</v>
      </c>
      <c r="K55" s="82">
        <f>+I55*J55</f>
        <v>12206249.999999998</v>
      </c>
    </row>
    <row r="56" spans="1:15" s="50" customFormat="1" ht="39.75" customHeight="1">
      <c r="A56" s="229" t="s">
        <v>408</v>
      </c>
      <c r="B56" s="549" t="s">
        <v>409</v>
      </c>
      <c r="C56" s="549"/>
      <c r="D56" s="549"/>
      <c r="E56" s="549"/>
      <c r="F56" s="549"/>
      <c r="G56" s="549"/>
      <c r="H56" s="230" t="s">
        <v>13</v>
      </c>
      <c r="I56" s="250">
        <v>50</v>
      </c>
      <c r="J56" s="231">
        <f>+'[50]1,3,3'!G47</f>
        <v>25000.000000000007</v>
      </c>
      <c r="K56" s="82">
        <f>+I56*J56</f>
        <v>1250000.0000000005</v>
      </c>
      <c r="N56" s="236"/>
    </row>
    <row r="57" spans="1:15" s="50" customFormat="1" ht="15.75" customHeight="1" thickBot="1">
      <c r="A57" s="621" t="s">
        <v>12</v>
      </c>
      <c r="B57" s="622"/>
      <c r="C57" s="622"/>
      <c r="D57" s="622"/>
      <c r="E57" s="622"/>
      <c r="F57" s="622"/>
      <c r="G57" s="622"/>
      <c r="H57" s="622"/>
      <c r="I57" s="622"/>
      <c r="J57" s="622"/>
      <c r="K57" s="237">
        <f>+SUM(K54:K56)</f>
        <v>28328422</v>
      </c>
      <c r="M57" s="236"/>
      <c r="N57" s="273">
        <f>1.1*(1+0.15+0.05+0.05*1.16)*K57</f>
        <v>39200870.363600001</v>
      </c>
      <c r="O57" s="273">
        <f>N57/28</f>
        <v>1400031.0844142858</v>
      </c>
    </row>
    <row r="58" spans="1:15" ht="14.25" thickTop="1" thickBot="1">
      <c r="A58" s="609" t="s">
        <v>15</v>
      </c>
      <c r="B58" s="610"/>
      <c r="C58" s="610"/>
      <c r="D58" s="610"/>
      <c r="E58" s="610"/>
      <c r="F58" s="611"/>
      <c r="G58" s="612" t="s">
        <v>16</v>
      </c>
      <c r="H58" s="613"/>
      <c r="I58" s="613"/>
      <c r="J58" s="613"/>
      <c r="K58" s="614"/>
    </row>
    <row r="59" spans="1:15" ht="13.5" thickTop="1">
      <c r="A59" s="565" t="s">
        <v>75</v>
      </c>
      <c r="B59" s="566"/>
      <c r="C59" s="569"/>
      <c r="D59" s="570"/>
      <c r="E59" s="570"/>
      <c r="F59" s="571"/>
      <c r="G59" s="592" t="s">
        <v>17</v>
      </c>
      <c r="H59" s="593"/>
      <c r="I59" s="593"/>
      <c r="J59" s="16" t="s">
        <v>76</v>
      </c>
      <c r="K59" s="84">
        <f>+K57+K52+K48</f>
        <v>613788159.20799971</v>
      </c>
    </row>
    <row r="60" spans="1:15" ht="13.5" thickBot="1">
      <c r="A60" s="567"/>
      <c r="B60" s="568"/>
      <c r="C60" s="572"/>
      <c r="D60" s="573"/>
      <c r="E60" s="573"/>
      <c r="F60" s="574"/>
      <c r="G60" s="575" t="s">
        <v>18</v>
      </c>
      <c r="H60" s="576"/>
      <c r="I60" s="576"/>
      <c r="J60" s="238">
        <v>0.15</v>
      </c>
      <c r="K60" s="82">
        <f>K59*0.15</f>
        <v>92068223.881199956</v>
      </c>
    </row>
    <row r="61" spans="1:15" ht="13.5" thickTop="1">
      <c r="A61" s="565" t="s">
        <v>77</v>
      </c>
      <c r="B61" s="566"/>
      <c r="C61" s="569"/>
      <c r="D61" s="570"/>
      <c r="E61" s="570"/>
      <c r="F61" s="571"/>
      <c r="G61" s="575" t="s">
        <v>19</v>
      </c>
      <c r="H61" s="576"/>
      <c r="I61" s="576"/>
      <c r="J61" s="238">
        <v>0.05</v>
      </c>
      <c r="K61" s="82">
        <f>K59*0.05</f>
        <v>30689407.960399985</v>
      </c>
    </row>
    <row r="62" spans="1:15" ht="13.5" thickBot="1">
      <c r="A62" s="567"/>
      <c r="B62" s="568"/>
      <c r="C62" s="572"/>
      <c r="D62" s="573"/>
      <c r="E62" s="573"/>
      <c r="F62" s="574"/>
      <c r="G62" s="575" t="s">
        <v>20</v>
      </c>
      <c r="H62" s="576"/>
      <c r="I62" s="576"/>
      <c r="J62" s="238">
        <v>0.05</v>
      </c>
      <c r="K62" s="82">
        <f>K59*0.05</f>
        <v>30689407.960399985</v>
      </c>
    </row>
    <row r="63" spans="1:15" ht="14.25" thickTop="1" thickBot="1">
      <c r="A63" s="565" t="s">
        <v>21</v>
      </c>
      <c r="B63" s="566"/>
      <c r="C63" s="577"/>
      <c r="D63" s="578"/>
      <c r="E63" s="578"/>
      <c r="F63" s="579"/>
      <c r="G63" s="567" t="s">
        <v>78</v>
      </c>
      <c r="H63" s="583"/>
      <c r="I63" s="568"/>
      <c r="J63" s="18">
        <v>0.16</v>
      </c>
      <c r="K63" s="85">
        <f>K62*0.16</f>
        <v>4910305.2736639977</v>
      </c>
    </row>
    <row r="64" spans="1:15" ht="17.25" thickTop="1" thickBot="1">
      <c r="A64" s="567"/>
      <c r="B64" s="568"/>
      <c r="C64" s="580"/>
      <c r="D64" s="581"/>
      <c r="E64" s="581"/>
      <c r="F64" s="582"/>
      <c r="G64" s="584" t="s">
        <v>22</v>
      </c>
      <c r="H64" s="585"/>
      <c r="I64" s="585"/>
      <c r="J64" s="585"/>
      <c r="K64" s="20">
        <f>SUM(K59:K63)</f>
        <v>772145504.28366363</v>
      </c>
    </row>
    <row r="65" spans="1:11" ht="16.5" thickTop="1" thickBot="1">
      <c r="A65" s="541"/>
      <c r="B65" s="542"/>
      <c r="C65" s="542"/>
      <c r="D65" s="542"/>
      <c r="E65" s="542"/>
      <c r="F65" s="542"/>
      <c r="G65" s="543"/>
      <c r="H65" s="544" t="s">
        <v>123</v>
      </c>
      <c r="I65" s="544"/>
      <c r="J65" s="216">
        <v>0.08</v>
      </c>
      <c r="K65" s="30">
        <f>+K64*J65</f>
        <v>61771640.34269309</v>
      </c>
    </row>
    <row r="66" spans="1:11" ht="16.5" thickTop="1" thickBot="1">
      <c r="A66" s="44"/>
      <c r="B66" s="45"/>
      <c r="C66" s="45"/>
      <c r="D66" s="45"/>
      <c r="E66" s="45"/>
      <c r="F66" s="45"/>
      <c r="G66" s="45"/>
      <c r="H66" s="239" t="s">
        <v>167</v>
      </c>
      <c r="I66" s="240"/>
      <c r="J66" s="241">
        <v>0.02</v>
      </c>
      <c r="K66" s="47">
        <f>+K64*0.02</f>
        <v>15442910.085673273</v>
      </c>
    </row>
    <row r="67" spans="1:11" ht="17.25" thickTop="1" thickBot="1">
      <c r="A67" s="545" t="s">
        <v>124</v>
      </c>
      <c r="B67" s="546"/>
      <c r="C67" s="546"/>
      <c r="D67" s="546"/>
      <c r="E67" s="546"/>
      <c r="F67" s="546"/>
      <c r="G67" s="546"/>
      <c r="H67" s="546"/>
      <c r="I67" s="546"/>
      <c r="J67" s="546" t="s">
        <v>125</v>
      </c>
      <c r="K67" s="31">
        <f>+K65+K64+K66</f>
        <v>849360054.71202993</v>
      </c>
    </row>
    <row r="68" spans="1:11" ht="13.5" thickTop="1"/>
    <row r="69" spans="1:11">
      <c r="K69" s="257"/>
    </row>
    <row r="70" spans="1:11">
      <c r="K70" s="69"/>
    </row>
  </sheetData>
  <mergeCells count="73">
    <mergeCell ref="A65:G65"/>
    <mergeCell ref="H65:I65"/>
    <mergeCell ref="A67:J67"/>
    <mergeCell ref="A61:B62"/>
    <mergeCell ref="C61:F62"/>
    <mergeCell ref="G61:I61"/>
    <mergeCell ref="G62:I62"/>
    <mergeCell ref="A63:B64"/>
    <mergeCell ref="C63:F64"/>
    <mergeCell ref="G63:I63"/>
    <mergeCell ref="G64:J64"/>
    <mergeCell ref="A57:J57"/>
    <mergeCell ref="A58:F58"/>
    <mergeCell ref="G58:K58"/>
    <mergeCell ref="A59:B60"/>
    <mergeCell ref="C59:F60"/>
    <mergeCell ref="G59:I59"/>
    <mergeCell ref="G60:I60"/>
    <mergeCell ref="B56:G56"/>
    <mergeCell ref="B47:G47"/>
    <mergeCell ref="A48:J48"/>
    <mergeCell ref="B49:G49"/>
    <mergeCell ref="H49:K49"/>
    <mergeCell ref="B50:G50"/>
    <mergeCell ref="B51:G51"/>
    <mergeCell ref="A52:J52"/>
    <mergeCell ref="B53:G53"/>
    <mergeCell ref="H53:K53"/>
    <mergeCell ref="B54:G54"/>
    <mergeCell ref="B55:G55"/>
    <mergeCell ref="B46:G46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34:G34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22:G22"/>
    <mergeCell ref="B11:G11"/>
    <mergeCell ref="B13:G13"/>
    <mergeCell ref="B14:G14"/>
    <mergeCell ref="H14:K14"/>
    <mergeCell ref="B15:G15"/>
    <mergeCell ref="B16:G16"/>
    <mergeCell ref="B17:G17"/>
    <mergeCell ref="B18:G18"/>
    <mergeCell ref="B19:G19"/>
    <mergeCell ref="B20:G20"/>
    <mergeCell ref="B21:G21"/>
    <mergeCell ref="A8:B9"/>
    <mergeCell ref="C8:K9"/>
    <mergeCell ref="A1:B4"/>
    <mergeCell ref="C1:J4"/>
    <mergeCell ref="K1:K4"/>
    <mergeCell ref="A6:B7"/>
    <mergeCell ref="C6:K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58"/>
  <sheetViews>
    <sheetView view="pageBreakPreview" zoomScale="80" zoomScaleSheetLayoutView="80" workbookViewId="0">
      <selection activeCell="J9" sqref="J9:J12"/>
    </sheetView>
  </sheetViews>
  <sheetFormatPr baseColWidth="10" defaultRowHeight="15"/>
  <cols>
    <col min="1" max="9" width="11.42578125" style="455"/>
    <col min="10" max="10" width="17.7109375" style="455" bestFit="1" customWidth="1"/>
    <col min="11" max="11" width="18" style="455" customWidth="1"/>
    <col min="12" max="255" width="11.42578125" style="455"/>
    <col min="256" max="256" width="17.7109375" style="455" bestFit="1" customWidth="1"/>
    <col min="257" max="257" width="18" style="455" customWidth="1"/>
    <col min="258" max="258" width="11.42578125" style="455"/>
    <col min="259" max="259" width="17.7109375" style="455" customWidth="1"/>
    <col min="260" max="511" width="11.42578125" style="455"/>
    <col min="512" max="512" width="17.7109375" style="455" bestFit="1" customWidth="1"/>
    <col min="513" max="513" width="18" style="455" customWidth="1"/>
    <col min="514" max="514" width="11.42578125" style="455"/>
    <col min="515" max="515" width="17.7109375" style="455" customWidth="1"/>
    <col min="516" max="767" width="11.42578125" style="455"/>
    <col min="768" max="768" width="17.7109375" style="455" bestFit="1" customWidth="1"/>
    <col min="769" max="769" width="18" style="455" customWidth="1"/>
    <col min="770" max="770" width="11.42578125" style="455"/>
    <col min="771" max="771" width="17.7109375" style="455" customWidth="1"/>
    <col min="772" max="1023" width="11.42578125" style="455"/>
    <col min="1024" max="1024" width="17.7109375" style="455" bestFit="1" customWidth="1"/>
    <col min="1025" max="1025" width="18" style="455" customWidth="1"/>
    <col min="1026" max="1026" width="11.42578125" style="455"/>
    <col min="1027" max="1027" width="17.7109375" style="455" customWidth="1"/>
    <col min="1028" max="1279" width="11.42578125" style="455"/>
    <col min="1280" max="1280" width="17.7109375" style="455" bestFit="1" customWidth="1"/>
    <col min="1281" max="1281" width="18" style="455" customWidth="1"/>
    <col min="1282" max="1282" width="11.42578125" style="455"/>
    <col min="1283" max="1283" width="17.7109375" style="455" customWidth="1"/>
    <col min="1284" max="1535" width="11.42578125" style="455"/>
    <col min="1536" max="1536" width="17.7109375" style="455" bestFit="1" customWidth="1"/>
    <col min="1537" max="1537" width="18" style="455" customWidth="1"/>
    <col min="1538" max="1538" width="11.42578125" style="455"/>
    <col min="1539" max="1539" width="17.7109375" style="455" customWidth="1"/>
    <col min="1540" max="1791" width="11.42578125" style="455"/>
    <col min="1792" max="1792" width="17.7109375" style="455" bestFit="1" customWidth="1"/>
    <col min="1793" max="1793" width="18" style="455" customWidth="1"/>
    <col min="1794" max="1794" width="11.42578125" style="455"/>
    <col min="1795" max="1795" width="17.7109375" style="455" customWidth="1"/>
    <col min="1796" max="2047" width="11.42578125" style="455"/>
    <col min="2048" max="2048" width="17.7109375" style="455" bestFit="1" customWidth="1"/>
    <col min="2049" max="2049" width="18" style="455" customWidth="1"/>
    <col min="2050" max="2050" width="11.42578125" style="455"/>
    <col min="2051" max="2051" width="17.7109375" style="455" customWidth="1"/>
    <col min="2052" max="2303" width="11.42578125" style="455"/>
    <col min="2304" max="2304" width="17.7109375" style="455" bestFit="1" customWidth="1"/>
    <col min="2305" max="2305" width="18" style="455" customWidth="1"/>
    <col min="2306" max="2306" width="11.42578125" style="455"/>
    <col min="2307" max="2307" width="17.7109375" style="455" customWidth="1"/>
    <col min="2308" max="2559" width="11.42578125" style="455"/>
    <col min="2560" max="2560" width="17.7109375" style="455" bestFit="1" customWidth="1"/>
    <col min="2561" max="2561" width="18" style="455" customWidth="1"/>
    <col min="2562" max="2562" width="11.42578125" style="455"/>
    <col min="2563" max="2563" width="17.7109375" style="455" customWidth="1"/>
    <col min="2564" max="2815" width="11.42578125" style="455"/>
    <col min="2816" max="2816" width="17.7109375" style="455" bestFit="1" customWidth="1"/>
    <col min="2817" max="2817" width="18" style="455" customWidth="1"/>
    <col min="2818" max="2818" width="11.42578125" style="455"/>
    <col min="2819" max="2819" width="17.7109375" style="455" customWidth="1"/>
    <col min="2820" max="3071" width="11.42578125" style="455"/>
    <col min="3072" max="3072" width="17.7109375" style="455" bestFit="1" customWidth="1"/>
    <col min="3073" max="3073" width="18" style="455" customWidth="1"/>
    <col min="3074" max="3074" width="11.42578125" style="455"/>
    <col min="3075" max="3075" width="17.7109375" style="455" customWidth="1"/>
    <col min="3076" max="3327" width="11.42578125" style="455"/>
    <col min="3328" max="3328" width="17.7109375" style="455" bestFit="1" customWidth="1"/>
    <col min="3329" max="3329" width="18" style="455" customWidth="1"/>
    <col min="3330" max="3330" width="11.42578125" style="455"/>
    <col min="3331" max="3331" width="17.7109375" style="455" customWidth="1"/>
    <col min="3332" max="3583" width="11.42578125" style="455"/>
    <col min="3584" max="3584" width="17.7109375" style="455" bestFit="1" customWidth="1"/>
    <col min="3585" max="3585" width="18" style="455" customWidth="1"/>
    <col min="3586" max="3586" width="11.42578125" style="455"/>
    <col min="3587" max="3587" width="17.7109375" style="455" customWidth="1"/>
    <col min="3588" max="3839" width="11.42578125" style="455"/>
    <col min="3840" max="3840" width="17.7109375" style="455" bestFit="1" customWidth="1"/>
    <col min="3841" max="3841" width="18" style="455" customWidth="1"/>
    <col min="3842" max="3842" width="11.42578125" style="455"/>
    <col min="3843" max="3843" width="17.7109375" style="455" customWidth="1"/>
    <col min="3844" max="4095" width="11.42578125" style="455"/>
    <col min="4096" max="4096" width="17.7109375" style="455" bestFit="1" customWidth="1"/>
    <col min="4097" max="4097" width="18" style="455" customWidth="1"/>
    <col min="4098" max="4098" width="11.42578125" style="455"/>
    <col min="4099" max="4099" width="17.7109375" style="455" customWidth="1"/>
    <col min="4100" max="4351" width="11.42578125" style="455"/>
    <col min="4352" max="4352" width="17.7109375" style="455" bestFit="1" customWidth="1"/>
    <col min="4353" max="4353" width="18" style="455" customWidth="1"/>
    <col min="4354" max="4354" width="11.42578125" style="455"/>
    <col min="4355" max="4355" width="17.7109375" style="455" customWidth="1"/>
    <col min="4356" max="4607" width="11.42578125" style="455"/>
    <col min="4608" max="4608" width="17.7109375" style="455" bestFit="1" customWidth="1"/>
    <col min="4609" max="4609" width="18" style="455" customWidth="1"/>
    <col min="4610" max="4610" width="11.42578125" style="455"/>
    <col min="4611" max="4611" width="17.7109375" style="455" customWidth="1"/>
    <col min="4612" max="4863" width="11.42578125" style="455"/>
    <col min="4864" max="4864" width="17.7109375" style="455" bestFit="1" customWidth="1"/>
    <col min="4865" max="4865" width="18" style="455" customWidth="1"/>
    <col min="4866" max="4866" width="11.42578125" style="455"/>
    <col min="4867" max="4867" width="17.7109375" style="455" customWidth="1"/>
    <col min="4868" max="5119" width="11.42578125" style="455"/>
    <col min="5120" max="5120" width="17.7109375" style="455" bestFit="1" customWidth="1"/>
    <col min="5121" max="5121" width="18" style="455" customWidth="1"/>
    <col min="5122" max="5122" width="11.42578125" style="455"/>
    <col min="5123" max="5123" width="17.7109375" style="455" customWidth="1"/>
    <col min="5124" max="5375" width="11.42578125" style="455"/>
    <col min="5376" max="5376" width="17.7109375" style="455" bestFit="1" customWidth="1"/>
    <col min="5377" max="5377" width="18" style="455" customWidth="1"/>
    <col min="5378" max="5378" width="11.42578125" style="455"/>
    <col min="5379" max="5379" width="17.7109375" style="455" customWidth="1"/>
    <col min="5380" max="5631" width="11.42578125" style="455"/>
    <col min="5632" max="5632" width="17.7109375" style="455" bestFit="1" customWidth="1"/>
    <col min="5633" max="5633" width="18" style="455" customWidth="1"/>
    <col min="5634" max="5634" width="11.42578125" style="455"/>
    <col min="5635" max="5635" width="17.7109375" style="455" customWidth="1"/>
    <col min="5636" max="5887" width="11.42578125" style="455"/>
    <col min="5888" max="5888" width="17.7109375" style="455" bestFit="1" customWidth="1"/>
    <col min="5889" max="5889" width="18" style="455" customWidth="1"/>
    <col min="5890" max="5890" width="11.42578125" style="455"/>
    <col min="5891" max="5891" width="17.7109375" style="455" customWidth="1"/>
    <col min="5892" max="6143" width="11.42578125" style="455"/>
    <col min="6144" max="6144" width="17.7109375" style="455" bestFit="1" customWidth="1"/>
    <col min="6145" max="6145" width="18" style="455" customWidth="1"/>
    <col min="6146" max="6146" width="11.42578125" style="455"/>
    <col min="6147" max="6147" width="17.7109375" style="455" customWidth="1"/>
    <col min="6148" max="6399" width="11.42578125" style="455"/>
    <col min="6400" max="6400" width="17.7109375" style="455" bestFit="1" customWidth="1"/>
    <col min="6401" max="6401" width="18" style="455" customWidth="1"/>
    <col min="6402" max="6402" width="11.42578125" style="455"/>
    <col min="6403" max="6403" width="17.7109375" style="455" customWidth="1"/>
    <col min="6404" max="6655" width="11.42578125" style="455"/>
    <col min="6656" max="6656" width="17.7109375" style="455" bestFit="1" customWidth="1"/>
    <col min="6657" max="6657" width="18" style="455" customWidth="1"/>
    <col min="6658" max="6658" width="11.42578125" style="455"/>
    <col min="6659" max="6659" width="17.7109375" style="455" customWidth="1"/>
    <col min="6660" max="6911" width="11.42578125" style="455"/>
    <col min="6912" max="6912" width="17.7109375" style="455" bestFit="1" customWidth="1"/>
    <col min="6913" max="6913" width="18" style="455" customWidth="1"/>
    <col min="6914" max="6914" width="11.42578125" style="455"/>
    <col min="6915" max="6915" width="17.7109375" style="455" customWidth="1"/>
    <col min="6916" max="7167" width="11.42578125" style="455"/>
    <col min="7168" max="7168" width="17.7109375" style="455" bestFit="1" customWidth="1"/>
    <col min="7169" max="7169" width="18" style="455" customWidth="1"/>
    <col min="7170" max="7170" width="11.42578125" style="455"/>
    <col min="7171" max="7171" width="17.7109375" style="455" customWidth="1"/>
    <col min="7172" max="7423" width="11.42578125" style="455"/>
    <col min="7424" max="7424" width="17.7109375" style="455" bestFit="1" customWidth="1"/>
    <col min="7425" max="7425" width="18" style="455" customWidth="1"/>
    <col min="7426" max="7426" width="11.42578125" style="455"/>
    <col min="7427" max="7427" width="17.7109375" style="455" customWidth="1"/>
    <col min="7428" max="7679" width="11.42578125" style="455"/>
    <col min="7680" max="7680" width="17.7109375" style="455" bestFit="1" customWidth="1"/>
    <col min="7681" max="7681" width="18" style="455" customWidth="1"/>
    <col min="7682" max="7682" width="11.42578125" style="455"/>
    <col min="7683" max="7683" width="17.7109375" style="455" customWidth="1"/>
    <col min="7684" max="7935" width="11.42578125" style="455"/>
    <col min="7936" max="7936" width="17.7109375" style="455" bestFit="1" customWidth="1"/>
    <col min="7937" max="7937" width="18" style="455" customWidth="1"/>
    <col min="7938" max="7938" width="11.42578125" style="455"/>
    <col min="7939" max="7939" width="17.7109375" style="455" customWidth="1"/>
    <col min="7940" max="8191" width="11.42578125" style="455"/>
    <col min="8192" max="8192" width="17.7109375" style="455" bestFit="1" customWidth="1"/>
    <col min="8193" max="8193" width="18" style="455" customWidth="1"/>
    <col min="8194" max="8194" width="11.42578125" style="455"/>
    <col min="8195" max="8195" width="17.7109375" style="455" customWidth="1"/>
    <col min="8196" max="8447" width="11.42578125" style="455"/>
    <col min="8448" max="8448" width="17.7109375" style="455" bestFit="1" customWidth="1"/>
    <col min="8449" max="8449" width="18" style="455" customWidth="1"/>
    <col min="8450" max="8450" width="11.42578125" style="455"/>
    <col min="8451" max="8451" width="17.7109375" style="455" customWidth="1"/>
    <col min="8452" max="8703" width="11.42578125" style="455"/>
    <col min="8704" max="8704" width="17.7109375" style="455" bestFit="1" customWidth="1"/>
    <col min="8705" max="8705" width="18" style="455" customWidth="1"/>
    <col min="8706" max="8706" width="11.42578125" style="455"/>
    <col min="8707" max="8707" width="17.7109375" style="455" customWidth="1"/>
    <col min="8708" max="8959" width="11.42578125" style="455"/>
    <col min="8960" max="8960" width="17.7109375" style="455" bestFit="1" customWidth="1"/>
    <col min="8961" max="8961" width="18" style="455" customWidth="1"/>
    <col min="8962" max="8962" width="11.42578125" style="455"/>
    <col min="8963" max="8963" width="17.7109375" style="455" customWidth="1"/>
    <col min="8964" max="9215" width="11.42578125" style="455"/>
    <col min="9216" max="9216" width="17.7109375" style="455" bestFit="1" customWidth="1"/>
    <col min="9217" max="9217" width="18" style="455" customWidth="1"/>
    <col min="9218" max="9218" width="11.42578125" style="455"/>
    <col min="9219" max="9219" width="17.7109375" style="455" customWidth="1"/>
    <col min="9220" max="9471" width="11.42578125" style="455"/>
    <col min="9472" max="9472" width="17.7109375" style="455" bestFit="1" customWidth="1"/>
    <col min="9473" max="9473" width="18" style="455" customWidth="1"/>
    <col min="9474" max="9474" width="11.42578125" style="455"/>
    <col min="9475" max="9475" width="17.7109375" style="455" customWidth="1"/>
    <col min="9476" max="9727" width="11.42578125" style="455"/>
    <col min="9728" max="9728" width="17.7109375" style="455" bestFit="1" customWidth="1"/>
    <col min="9729" max="9729" width="18" style="455" customWidth="1"/>
    <col min="9730" max="9730" width="11.42578125" style="455"/>
    <col min="9731" max="9731" width="17.7109375" style="455" customWidth="1"/>
    <col min="9732" max="9983" width="11.42578125" style="455"/>
    <col min="9984" max="9984" width="17.7109375" style="455" bestFit="1" customWidth="1"/>
    <col min="9985" max="9985" width="18" style="455" customWidth="1"/>
    <col min="9986" max="9986" width="11.42578125" style="455"/>
    <col min="9987" max="9987" width="17.7109375" style="455" customWidth="1"/>
    <col min="9988" max="10239" width="11.42578125" style="455"/>
    <col min="10240" max="10240" width="17.7109375" style="455" bestFit="1" customWidth="1"/>
    <col min="10241" max="10241" width="18" style="455" customWidth="1"/>
    <col min="10242" max="10242" width="11.42578125" style="455"/>
    <col min="10243" max="10243" width="17.7109375" style="455" customWidth="1"/>
    <col min="10244" max="10495" width="11.42578125" style="455"/>
    <col min="10496" max="10496" width="17.7109375" style="455" bestFit="1" customWidth="1"/>
    <col min="10497" max="10497" width="18" style="455" customWidth="1"/>
    <col min="10498" max="10498" width="11.42578125" style="455"/>
    <col min="10499" max="10499" width="17.7109375" style="455" customWidth="1"/>
    <col min="10500" max="10751" width="11.42578125" style="455"/>
    <col min="10752" max="10752" width="17.7109375" style="455" bestFit="1" customWidth="1"/>
    <col min="10753" max="10753" width="18" style="455" customWidth="1"/>
    <col min="10754" max="10754" width="11.42578125" style="455"/>
    <col min="10755" max="10755" width="17.7109375" style="455" customWidth="1"/>
    <col min="10756" max="11007" width="11.42578125" style="455"/>
    <col min="11008" max="11008" width="17.7109375" style="455" bestFit="1" customWidth="1"/>
    <col min="11009" max="11009" width="18" style="455" customWidth="1"/>
    <col min="11010" max="11010" width="11.42578125" style="455"/>
    <col min="11011" max="11011" width="17.7109375" style="455" customWidth="1"/>
    <col min="11012" max="11263" width="11.42578125" style="455"/>
    <col min="11264" max="11264" width="17.7109375" style="455" bestFit="1" customWidth="1"/>
    <col min="11265" max="11265" width="18" style="455" customWidth="1"/>
    <col min="11266" max="11266" width="11.42578125" style="455"/>
    <col min="11267" max="11267" width="17.7109375" style="455" customWidth="1"/>
    <col min="11268" max="11519" width="11.42578125" style="455"/>
    <col min="11520" max="11520" width="17.7109375" style="455" bestFit="1" customWidth="1"/>
    <col min="11521" max="11521" width="18" style="455" customWidth="1"/>
    <col min="11522" max="11522" width="11.42578125" style="455"/>
    <col min="11523" max="11523" width="17.7109375" style="455" customWidth="1"/>
    <col min="11524" max="11775" width="11.42578125" style="455"/>
    <col min="11776" max="11776" width="17.7109375" style="455" bestFit="1" customWidth="1"/>
    <col min="11777" max="11777" width="18" style="455" customWidth="1"/>
    <col min="11778" max="11778" width="11.42578125" style="455"/>
    <col min="11779" max="11779" width="17.7109375" style="455" customWidth="1"/>
    <col min="11780" max="12031" width="11.42578125" style="455"/>
    <col min="12032" max="12032" width="17.7109375" style="455" bestFit="1" customWidth="1"/>
    <col min="12033" max="12033" width="18" style="455" customWidth="1"/>
    <col min="12034" max="12034" width="11.42578125" style="455"/>
    <col min="12035" max="12035" width="17.7109375" style="455" customWidth="1"/>
    <col min="12036" max="12287" width="11.42578125" style="455"/>
    <col min="12288" max="12288" width="17.7109375" style="455" bestFit="1" customWidth="1"/>
    <col min="12289" max="12289" width="18" style="455" customWidth="1"/>
    <col min="12290" max="12290" width="11.42578125" style="455"/>
    <col min="12291" max="12291" width="17.7109375" style="455" customWidth="1"/>
    <col min="12292" max="12543" width="11.42578125" style="455"/>
    <col min="12544" max="12544" width="17.7109375" style="455" bestFit="1" customWidth="1"/>
    <col min="12545" max="12545" width="18" style="455" customWidth="1"/>
    <col min="12546" max="12546" width="11.42578125" style="455"/>
    <col min="12547" max="12547" width="17.7109375" style="455" customWidth="1"/>
    <col min="12548" max="12799" width="11.42578125" style="455"/>
    <col min="12800" max="12800" width="17.7109375" style="455" bestFit="1" customWidth="1"/>
    <col min="12801" max="12801" width="18" style="455" customWidth="1"/>
    <col min="12802" max="12802" width="11.42578125" style="455"/>
    <col min="12803" max="12803" width="17.7109375" style="455" customWidth="1"/>
    <col min="12804" max="13055" width="11.42578125" style="455"/>
    <col min="13056" max="13056" width="17.7109375" style="455" bestFit="1" customWidth="1"/>
    <col min="13057" max="13057" width="18" style="455" customWidth="1"/>
    <col min="13058" max="13058" width="11.42578125" style="455"/>
    <col min="13059" max="13059" width="17.7109375" style="455" customWidth="1"/>
    <col min="13060" max="13311" width="11.42578125" style="455"/>
    <col min="13312" max="13312" width="17.7109375" style="455" bestFit="1" customWidth="1"/>
    <col min="13313" max="13313" width="18" style="455" customWidth="1"/>
    <col min="13314" max="13314" width="11.42578125" style="455"/>
    <col min="13315" max="13315" width="17.7109375" style="455" customWidth="1"/>
    <col min="13316" max="13567" width="11.42578125" style="455"/>
    <col min="13568" max="13568" width="17.7109375" style="455" bestFit="1" customWidth="1"/>
    <col min="13569" max="13569" width="18" style="455" customWidth="1"/>
    <col min="13570" max="13570" width="11.42578125" style="455"/>
    <col min="13571" max="13571" width="17.7109375" style="455" customWidth="1"/>
    <col min="13572" max="13823" width="11.42578125" style="455"/>
    <col min="13824" max="13824" width="17.7109375" style="455" bestFit="1" customWidth="1"/>
    <col min="13825" max="13825" width="18" style="455" customWidth="1"/>
    <col min="13826" max="13826" width="11.42578125" style="455"/>
    <col min="13827" max="13827" width="17.7109375" style="455" customWidth="1"/>
    <col min="13828" max="14079" width="11.42578125" style="455"/>
    <col min="14080" max="14080" width="17.7109375" style="455" bestFit="1" customWidth="1"/>
    <col min="14081" max="14081" width="18" style="455" customWidth="1"/>
    <col min="14082" max="14082" width="11.42578125" style="455"/>
    <col min="14083" max="14083" width="17.7109375" style="455" customWidth="1"/>
    <col min="14084" max="14335" width="11.42578125" style="455"/>
    <col min="14336" max="14336" width="17.7109375" style="455" bestFit="1" customWidth="1"/>
    <col min="14337" max="14337" width="18" style="455" customWidth="1"/>
    <col min="14338" max="14338" width="11.42578125" style="455"/>
    <col min="14339" max="14339" width="17.7109375" style="455" customWidth="1"/>
    <col min="14340" max="14591" width="11.42578125" style="455"/>
    <col min="14592" max="14592" width="17.7109375" style="455" bestFit="1" customWidth="1"/>
    <col min="14593" max="14593" width="18" style="455" customWidth="1"/>
    <col min="14594" max="14594" width="11.42578125" style="455"/>
    <col min="14595" max="14595" width="17.7109375" style="455" customWidth="1"/>
    <col min="14596" max="14847" width="11.42578125" style="455"/>
    <col min="14848" max="14848" width="17.7109375" style="455" bestFit="1" customWidth="1"/>
    <col min="14849" max="14849" width="18" style="455" customWidth="1"/>
    <col min="14850" max="14850" width="11.42578125" style="455"/>
    <col min="14851" max="14851" width="17.7109375" style="455" customWidth="1"/>
    <col min="14852" max="15103" width="11.42578125" style="455"/>
    <col min="15104" max="15104" width="17.7109375" style="455" bestFit="1" customWidth="1"/>
    <col min="15105" max="15105" width="18" style="455" customWidth="1"/>
    <col min="15106" max="15106" width="11.42578125" style="455"/>
    <col min="15107" max="15107" width="17.7109375" style="455" customWidth="1"/>
    <col min="15108" max="15359" width="11.42578125" style="455"/>
    <col min="15360" max="15360" width="17.7109375" style="455" bestFit="1" customWidth="1"/>
    <col min="15361" max="15361" width="18" style="455" customWidth="1"/>
    <col min="15362" max="15362" width="11.42578125" style="455"/>
    <col min="15363" max="15363" width="17.7109375" style="455" customWidth="1"/>
    <col min="15364" max="15615" width="11.42578125" style="455"/>
    <col min="15616" max="15616" width="17.7109375" style="455" bestFit="1" customWidth="1"/>
    <col min="15617" max="15617" width="18" style="455" customWidth="1"/>
    <col min="15618" max="15618" width="11.42578125" style="455"/>
    <col min="15619" max="15619" width="17.7109375" style="455" customWidth="1"/>
    <col min="15620" max="15871" width="11.42578125" style="455"/>
    <col min="15872" max="15872" width="17.7109375" style="455" bestFit="1" customWidth="1"/>
    <col min="15873" max="15873" width="18" style="455" customWidth="1"/>
    <col min="15874" max="15874" width="11.42578125" style="455"/>
    <col min="15875" max="15875" width="17.7109375" style="455" customWidth="1"/>
    <col min="15876" max="16127" width="11.42578125" style="455"/>
    <col min="16128" max="16128" width="17.7109375" style="455" bestFit="1" customWidth="1"/>
    <col min="16129" max="16129" width="18" style="455" customWidth="1"/>
    <col min="16130" max="16130" width="11.42578125" style="455"/>
    <col min="16131" max="16131" width="17.7109375" style="455" customWidth="1"/>
    <col min="16132" max="16384" width="11.42578125" style="455"/>
  </cols>
  <sheetData>
    <row r="1" spans="1:11" s="402" customFormat="1" ht="15.95" customHeight="1" thickTop="1" thickBot="1">
      <c r="A1" s="780" t="s">
        <v>2</v>
      </c>
      <c r="B1" s="780"/>
      <c r="C1" s="780" t="s">
        <v>3</v>
      </c>
      <c r="D1" s="780"/>
      <c r="E1" s="780"/>
      <c r="F1" s="780"/>
      <c r="G1" s="780"/>
      <c r="H1" s="780"/>
      <c r="I1" s="780"/>
      <c r="J1" s="780"/>
      <c r="K1" s="780"/>
    </row>
    <row r="2" spans="1:11" s="402" customFormat="1" ht="15.95" customHeight="1" thickTop="1" thickBot="1">
      <c r="A2" s="780"/>
      <c r="B2" s="780"/>
      <c r="C2" s="780"/>
      <c r="D2" s="780"/>
      <c r="E2" s="780"/>
      <c r="F2" s="780"/>
      <c r="G2" s="780"/>
      <c r="H2" s="780"/>
      <c r="I2" s="780"/>
      <c r="J2" s="780"/>
      <c r="K2" s="780"/>
    </row>
    <row r="3" spans="1:11" s="402" customFormat="1" ht="14.1" customHeight="1" thickTop="1" thickBot="1">
      <c r="A3" s="780" t="s">
        <v>4</v>
      </c>
      <c r="B3" s="780"/>
      <c r="C3" s="781" t="s">
        <v>637</v>
      </c>
      <c r="D3" s="781"/>
      <c r="E3" s="781"/>
      <c r="F3" s="781"/>
      <c r="G3" s="781"/>
      <c r="H3" s="781"/>
      <c r="I3" s="781"/>
      <c r="J3" s="781"/>
      <c r="K3" s="781"/>
    </row>
    <row r="4" spans="1:11" s="402" customFormat="1" ht="14.1" customHeight="1" thickTop="1" thickBot="1">
      <c r="A4" s="780"/>
      <c r="B4" s="780"/>
      <c r="C4" s="781"/>
      <c r="D4" s="781"/>
      <c r="E4" s="781"/>
      <c r="F4" s="781"/>
      <c r="G4" s="781"/>
      <c r="H4" s="781"/>
      <c r="I4" s="781"/>
      <c r="J4" s="781"/>
      <c r="K4" s="781"/>
    </row>
    <row r="5" spans="1:11" s="402" customFormat="1" ht="5.25" customHeight="1" thickTop="1" thickBot="1">
      <c r="A5" s="403"/>
      <c r="B5" s="404"/>
      <c r="C5" s="404"/>
      <c r="D5" s="404"/>
      <c r="E5" s="404"/>
      <c r="F5" s="404"/>
      <c r="G5" s="404"/>
      <c r="H5" s="404"/>
      <c r="I5" s="404"/>
      <c r="J5" s="404"/>
      <c r="K5" s="405"/>
    </row>
    <row r="6" spans="1:11" s="406" customFormat="1" ht="19.5" customHeight="1" thickTop="1" thickBot="1">
      <c r="A6" s="436" t="s">
        <v>5</v>
      </c>
      <c r="B6" s="783" t="s">
        <v>6</v>
      </c>
      <c r="C6" s="783"/>
      <c r="D6" s="783"/>
      <c r="E6" s="783"/>
      <c r="F6" s="783"/>
      <c r="G6" s="783"/>
      <c r="H6" s="436" t="s">
        <v>7</v>
      </c>
      <c r="I6" s="436" t="s">
        <v>8</v>
      </c>
      <c r="J6" s="436" t="s">
        <v>9</v>
      </c>
      <c r="K6" s="436" t="s">
        <v>10</v>
      </c>
    </row>
    <row r="7" spans="1:11" s="402" customFormat="1" ht="5.25" customHeight="1" thickTop="1" thickBot="1">
      <c r="A7" s="404"/>
      <c r="B7" s="404"/>
      <c r="C7" s="404"/>
      <c r="D7" s="404"/>
      <c r="E7" s="404"/>
      <c r="F7" s="404"/>
      <c r="G7" s="404"/>
      <c r="H7" s="404"/>
      <c r="I7" s="404"/>
      <c r="J7" s="404"/>
      <c r="K7" s="404"/>
    </row>
    <row r="8" spans="1:11" s="406" customFormat="1" ht="15.75" customHeight="1" thickTop="1" thickBot="1">
      <c r="A8" s="437">
        <v>1</v>
      </c>
      <c r="B8" s="784" t="s">
        <v>217</v>
      </c>
      <c r="C8" s="784"/>
      <c r="D8" s="784"/>
      <c r="E8" s="784"/>
      <c r="F8" s="784"/>
      <c r="G8" s="784"/>
      <c r="H8" s="785"/>
      <c r="I8" s="786"/>
      <c r="J8" s="786"/>
      <c r="K8" s="787"/>
    </row>
    <row r="9" spans="1:11" s="406" customFormat="1" ht="80.25" customHeight="1" thickTop="1">
      <c r="A9" s="345" t="s">
        <v>48</v>
      </c>
      <c r="B9" s="773" t="s">
        <v>663</v>
      </c>
      <c r="C9" s="773"/>
      <c r="D9" s="773"/>
      <c r="E9" s="773"/>
      <c r="F9" s="773"/>
      <c r="G9" s="773"/>
      <c r="H9" s="36" t="s">
        <v>14</v>
      </c>
      <c r="I9" s="37">
        <v>1</v>
      </c>
      <c r="J9" s="1032"/>
      <c r="K9" s="1033"/>
    </row>
    <row r="10" spans="1:11" s="406" customFormat="1" ht="86.25" customHeight="1">
      <c r="A10" s="345" t="s">
        <v>49</v>
      </c>
      <c r="B10" s="773" t="s">
        <v>629</v>
      </c>
      <c r="C10" s="773" t="s">
        <v>218</v>
      </c>
      <c r="D10" s="773" t="s">
        <v>218</v>
      </c>
      <c r="E10" s="773" t="s">
        <v>218</v>
      </c>
      <c r="F10" s="773" t="s">
        <v>218</v>
      </c>
      <c r="G10" s="773" t="s">
        <v>218</v>
      </c>
      <c r="H10" s="36" t="s">
        <v>14</v>
      </c>
      <c r="I10" s="37">
        <v>1</v>
      </c>
      <c r="J10" s="1032"/>
      <c r="K10" s="1033"/>
    </row>
    <row r="11" spans="1:11" s="406" customFormat="1" ht="17.25" customHeight="1">
      <c r="A11" s="345" t="s">
        <v>50</v>
      </c>
      <c r="B11" s="773" t="s">
        <v>444</v>
      </c>
      <c r="C11" s="773" t="s">
        <v>444</v>
      </c>
      <c r="D11" s="773" t="s">
        <v>444</v>
      </c>
      <c r="E11" s="773" t="s">
        <v>444</v>
      </c>
      <c r="F11" s="773" t="s">
        <v>444</v>
      </c>
      <c r="G11" s="773" t="s">
        <v>444</v>
      </c>
      <c r="H11" s="36" t="s">
        <v>14</v>
      </c>
      <c r="I11" s="37">
        <v>1</v>
      </c>
      <c r="J11" s="1032"/>
      <c r="K11" s="1033"/>
    </row>
    <row r="12" spans="1:11" s="406" customFormat="1" ht="27" customHeight="1">
      <c r="A12" s="345" t="s">
        <v>51</v>
      </c>
      <c r="B12" s="773" t="s">
        <v>445</v>
      </c>
      <c r="C12" s="773" t="s">
        <v>446</v>
      </c>
      <c r="D12" s="773" t="s">
        <v>446</v>
      </c>
      <c r="E12" s="773" t="s">
        <v>446</v>
      </c>
      <c r="F12" s="773" t="s">
        <v>446</v>
      </c>
      <c r="G12" s="773" t="s">
        <v>446</v>
      </c>
      <c r="H12" s="36" t="s">
        <v>11</v>
      </c>
      <c r="I12" s="37">
        <v>116</v>
      </c>
      <c r="J12" s="1034"/>
      <c r="K12" s="1033"/>
    </row>
    <row r="13" spans="1:11" s="406" customFormat="1" ht="27" customHeight="1">
      <c r="A13" s="345" t="s">
        <v>52</v>
      </c>
      <c r="B13" s="773" t="s">
        <v>447</v>
      </c>
      <c r="C13" s="773" t="s">
        <v>447</v>
      </c>
      <c r="D13" s="773" t="s">
        <v>447</v>
      </c>
      <c r="E13" s="773" t="s">
        <v>447</v>
      </c>
      <c r="F13" s="773" t="s">
        <v>447</v>
      </c>
      <c r="G13" s="773" t="s">
        <v>447</v>
      </c>
      <c r="H13" s="36" t="s">
        <v>11</v>
      </c>
      <c r="I13" s="452">
        <v>116</v>
      </c>
      <c r="J13" s="1035"/>
      <c r="K13" s="1033"/>
    </row>
    <row r="14" spans="1:11" s="406" customFormat="1" ht="27.75" customHeight="1">
      <c r="A14" s="345" t="s">
        <v>53</v>
      </c>
      <c r="B14" s="773" t="s">
        <v>220</v>
      </c>
      <c r="C14" s="773" t="s">
        <v>220</v>
      </c>
      <c r="D14" s="773" t="s">
        <v>220</v>
      </c>
      <c r="E14" s="773" t="s">
        <v>220</v>
      </c>
      <c r="F14" s="773" t="s">
        <v>220</v>
      </c>
      <c r="G14" s="773" t="s">
        <v>220</v>
      </c>
      <c r="H14" s="36" t="s">
        <v>11</v>
      </c>
      <c r="I14" s="37">
        <v>58</v>
      </c>
      <c r="J14" s="1034"/>
      <c r="K14" s="1033"/>
    </row>
    <row r="15" spans="1:11" s="406" customFormat="1" ht="36" customHeight="1" thickBot="1">
      <c r="A15" s="345" t="s">
        <v>54</v>
      </c>
      <c r="B15" s="764" t="s">
        <v>448</v>
      </c>
      <c r="C15" s="765" t="s">
        <v>448</v>
      </c>
      <c r="D15" s="765" t="s">
        <v>448</v>
      </c>
      <c r="E15" s="765" t="s">
        <v>448</v>
      </c>
      <c r="F15" s="765" t="s">
        <v>448</v>
      </c>
      <c r="G15" s="766" t="s">
        <v>448</v>
      </c>
      <c r="H15" s="36" t="s">
        <v>14</v>
      </c>
      <c r="I15" s="37">
        <v>1</v>
      </c>
      <c r="J15" s="1034"/>
      <c r="K15" s="1033"/>
    </row>
    <row r="16" spans="1:11" s="406" customFormat="1" ht="30.75" customHeight="1" thickTop="1" thickBot="1">
      <c r="A16" s="346">
        <v>2</v>
      </c>
      <c r="B16" s="777" t="s">
        <v>449</v>
      </c>
      <c r="C16" s="778"/>
      <c r="D16" s="778"/>
      <c r="E16" s="778"/>
      <c r="F16" s="778"/>
      <c r="G16" s="779"/>
      <c r="H16" s="777"/>
      <c r="I16" s="778"/>
      <c r="J16" s="778"/>
      <c r="K16" s="782"/>
    </row>
    <row r="17" spans="1:11" s="406" customFormat="1" ht="30.75" customHeight="1" thickTop="1">
      <c r="A17" s="345" t="s">
        <v>450</v>
      </c>
      <c r="B17" s="773" t="s">
        <v>219</v>
      </c>
      <c r="C17" s="773" t="s">
        <v>219</v>
      </c>
      <c r="D17" s="773" t="s">
        <v>219</v>
      </c>
      <c r="E17" s="773" t="s">
        <v>219</v>
      </c>
      <c r="F17" s="773" t="s">
        <v>219</v>
      </c>
      <c r="G17" s="773" t="s">
        <v>219</v>
      </c>
      <c r="H17" s="453" t="s">
        <v>11</v>
      </c>
      <c r="I17" s="453">
        <v>38</v>
      </c>
      <c r="J17" s="1036"/>
      <c r="K17" s="1033"/>
    </row>
    <row r="18" spans="1:11" s="406" customFormat="1" ht="27" customHeight="1">
      <c r="A18" s="345" t="s">
        <v>451</v>
      </c>
      <c r="B18" s="773" t="s">
        <v>678</v>
      </c>
      <c r="C18" s="773" t="s">
        <v>452</v>
      </c>
      <c r="D18" s="773" t="s">
        <v>452</v>
      </c>
      <c r="E18" s="773" t="s">
        <v>452</v>
      </c>
      <c r="F18" s="773" t="s">
        <v>452</v>
      </c>
      <c r="G18" s="773" t="s">
        <v>452</v>
      </c>
      <c r="H18" s="453" t="s">
        <v>11</v>
      </c>
      <c r="I18" s="453">
        <v>48</v>
      </c>
      <c r="J18" s="1036"/>
      <c r="K18" s="1033"/>
    </row>
    <row r="19" spans="1:11" s="406" customFormat="1" ht="15.75" customHeight="1">
      <c r="A19" s="345" t="s">
        <v>453</v>
      </c>
      <c r="B19" s="773" t="s">
        <v>454</v>
      </c>
      <c r="C19" s="773" t="s">
        <v>454</v>
      </c>
      <c r="D19" s="773" t="s">
        <v>454</v>
      </c>
      <c r="E19" s="773" t="s">
        <v>454</v>
      </c>
      <c r="F19" s="773" t="s">
        <v>454</v>
      </c>
      <c r="G19" s="773" t="s">
        <v>454</v>
      </c>
      <c r="H19" s="453" t="s">
        <v>14</v>
      </c>
      <c r="I19" s="453">
        <v>1</v>
      </c>
      <c r="J19" s="1036"/>
      <c r="K19" s="1033"/>
    </row>
    <row r="20" spans="1:11" s="406" customFormat="1" ht="15.75" customHeight="1">
      <c r="A20" s="345" t="s">
        <v>455</v>
      </c>
      <c r="B20" s="773" t="s">
        <v>456</v>
      </c>
      <c r="C20" s="773" t="s">
        <v>456</v>
      </c>
      <c r="D20" s="773" t="s">
        <v>456</v>
      </c>
      <c r="E20" s="773" t="s">
        <v>456</v>
      </c>
      <c r="F20" s="773" t="s">
        <v>456</v>
      </c>
      <c r="G20" s="773" t="s">
        <v>456</v>
      </c>
      <c r="H20" s="453" t="s">
        <v>14</v>
      </c>
      <c r="I20" s="453">
        <v>1</v>
      </c>
      <c r="J20" s="1036"/>
      <c r="K20" s="1033"/>
    </row>
    <row r="21" spans="1:11" s="406" customFormat="1" ht="15.75" customHeight="1">
      <c r="A21" s="345" t="s">
        <v>457</v>
      </c>
      <c r="B21" s="773" t="s">
        <v>458</v>
      </c>
      <c r="C21" s="773" t="s">
        <v>458</v>
      </c>
      <c r="D21" s="773" t="s">
        <v>458</v>
      </c>
      <c r="E21" s="773" t="s">
        <v>458</v>
      </c>
      <c r="F21" s="773" t="s">
        <v>458</v>
      </c>
      <c r="G21" s="773" t="s">
        <v>458</v>
      </c>
      <c r="H21" s="453" t="s">
        <v>14</v>
      </c>
      <c r="I21" s="453">
        <v>1</v>
      </c>
      <c r="J21" s="1036"/>
      <c r="K21" s="1033"/>
    </row>
    <row r="22" spans="1:11" s="406" customFormat="1" ht="15.75" customHeight="1">
      <c r="A22" s="345" t="s">
        <v>459</v>
      </c>
      <c r="B22" s="773" t="s">
        <v>460</v>
      </c>
      <c r="C22" s="773" t="s">
        <v>460</v>
      </c>
      <c r="D22" s="773" t="s">
        <v>460</v>
      </c>
      <c r="E22" s="773" t="s">
        <v>460</v>
      </c>
      <c r="F22" s="773" t="s">
        <v>460</v>
      </c>
      <c r="G22" s="773" t="s">
        <v>460</v>
      </c>
      <c r="H22" s="453" t="s">
        <v>14</v>
      </c>
      <c r="I22" s="453">
        <v>1</v>
      </c>
      <c r="J22" s="1036"/>
      <c r="K22" s="1033"/>
    </row>
    <row r="23" spans="1:11" s="406" customFormat="1" ht="12.75">
      <c r="A23" s="345" t="s">
        <v>461</v>
      </c>
      <c r="B23" s="773" t="s">
        <v>462</v>
      </c>
      <c r="C23" s="773" t="s">
        <v>462</v>
      </c>
      <c r="D23" s="773" t="s">
        <v>462</v>
      </c>
      <c r="E23" s="773" t="s">
        <v>462</v>
      </c>
      <c r="F23" s="773" t="s">
        <v>462</v>
      </c>
      <c r="G23" s="773" t="s">
        <v>462</v>
      </c>
      <c r="H23" s="453" t="s">
        <v>14</v>
      </c>
      <c r="I23" s="453">
        <v>2</v>
      </c>
      <c r="J23" s="1036"/>
      <c r="K23" s="1033"/>
    </row>
    <row r="24" spans="1:11" s="406" customFormat="1" ht="27" customHeight="1">
      <c r="A24" s="345" t="s">
        <v>463</v>
      </c>
      <c r="B24" s="773" t="s">
        <v>464</v>
      </c>
      <c r="C24" s="773" t="s">
        <v>464</v>
      </c>
      <c r="D24" s="773" t="s">
        <v>464</v>
      </c>
      <c r="E24" s="773" t="s">
        <v>464</v>
      </c>
      <c r="F24" s="773" t="s">
        <v>464</v>
      </c>
      <c r="G24" s="773" t="s">
        <v>464</v>
      </c>
      <c r="H24" s="453" t="s">
        <v>14</v>
      </c>
      <c r="I24" s="453">
        <v>2</v>
      </c>
      <c r="J24" s="1036"/>
      <c r="K24" s="1033"/>
    </row>
    <row r="25" spans="1:11" s="406" customFormat="1" ht="29.25" customHeight="1">
      <c r="A25" s="345" t="s">
        <v>465</v>
      </c>
      <c r="B25" s="773" t="s">
        <v>466</v>
      </c>
      <c r="C25" s="773" t="s">
        <v>466</v>
      </c>
      <c r="D25" s="773" t="s">
        <v>466</v>
      </c>
      <c r="E25" s="773" t="s">
        <v>466</v>
      </c>
      <c r="F25" s="773" t="s">
        <v>466</v>
      </c>
      <c r="G25" s="773" t="s">
        <v>466</v>
      </c>
      <c r="H25" s="453" t="s">
        <v>14</v>
      </c>
      <c r="I25" s="453">
        <v>1</v>
      </c>
      <c r="J25" s="1036"/>
      <c r="K25" s="1033"/>
    </row>
    <row r="26" spans="1:11" s="406" customFormat="1" ht="25.5" customHeight="1">
      <c r="A26" s="345" t="s">
        <v>467</v>
      </c>
      <c r="B26" s="773" t="s">
        <v>468</v>
      </c>
      <c r="C26" s="773" t="s">
        <v>468</v>
      </c>
      <c r="D26" s="773" t="s">
        <v>468</v>
      </c>
      <c r="E26" s="773" t="s">
        <v>468</v>
      </c>
      <c r="F26" s="773" t="s">
        <v>468</v>
      </c>
      <c r="G26" s="773" t="s">
        <v>468</v>
      </c>
      <c r="H26" s="453" t="s">
        <v>14</v>
      </c>
      <c r="I26" s="453">
        <v>1</v>
      </c>
      <c r="J26" s="1036"/>
      <c r="K26" s="1033"/>
    </row>
    <row r="27" spans="1:11" s="406" customFormat="1" ht="12.75">
      <c r="A27" s="347" t="s">
        <v>469</v>
      </c>
      <c r="B27" s="773" t="s">
        <v>470</v>
      </c>
      <c r="C27" s="773" t="s">
        <v>470</v>
      </c>
      <c r="D27" s="773" t="s">
        <v>470</v>
      </c>
      <c r="E27" s="773" t="s">
        <v>470</v>
      </c>
      <c r="F27" s="773" t="s">
        <v>470</v>
      </c>
      <c r="G27" s="773" t="s">
        <v>470</v>
      </c>
      <c r="H27" s="453" t="s">
        <v>14</v>
      </c>
      <c r="I27" s="453">
        <v>1</v>
      </c>
      <c r="J27" s="1036"/>
      <c r="K27" s="1033"/>
    </row>
    <row r="28" spans="1:11" s="407" customFormat="1" ht="25.5" customHeight="1">
      <c r="A28" s="345" t="s">
        <v>471</v>
      </c>
      <c r="B28" s="773" t="s">
        <v>630</v>
      </c>
      <c r="C28" s="773" t="s">
        <v>472</v>
      </c>
      <c r="D28" s="773" t="s">
        <v>472</v>
      </c>
      <c r="E28" s="773" t="s">
        <v>472</v>
      </c>
      <c r="F28" s="773" t="s">
        <v>472</v>
      </c>
      <c r="G28" s="773" t="s">
        <v>472</v>
      </c>
      <c r="H28" s="454" t="s">
        <v>14</v>
      </c>
      <c r="I28" s="454">
        <v>1</v>
      </c>
      <c r="J28" s="1037"/>
      <c r="K28" s="1033"/>
    </row>
    <row r="29" spans="1:11" s="406" customFormat="1" ht="29.25" customHeight="1">
      <c r="A29" s="345" t="s">
        <v>473</v>
      </c>
      <c r="B29" s="773" t="s">
        <v>631</v>
      </c>
      <c r="C29" s="773" t="s">
        <v>223</v>
      </c>
      <c r="D29" s="773" t="s">
        <v>223</v>
      </c>
      <c r="E29" s="773" t="s">
        <v>223</v>
      </c>
      <c r="F29" s="773" t="s">
        <v>223</v>
      </c>
      <c r="G29" s="773" t="s">
        <v>223</v>
      </c>
      <c r="H29" s="453" t="s">
        <v>14</v>
      </c>
      <c r="I29" s="453">
        <v>1</v>
      </c>
      <c r="J29" s="1036"/>
      <c r="K29" s="1033"/>
    </row>
    <row r="30" spans="1:11" s="406" customFormat="1" ht="15.75" customHeight="1">
      <c r="A30" s="345" t="s">
        <v>474</v>
      </c>
      <c r="B30" s="773" t="s">
        <v>475</v>
      </c>
      <c r="C30" s="773" t="s">
        <v>475</v>
      </c>
      <c r="D30" s="773" t="s">
        <v>475</v>
      </c>
      <c r="E30" s="773" t="s">
        <v>475</v>
      </c>
      <c r="F30" s="773" t="s">
        <v>475</v>
      </c>
      <c r="G30" s="773" t="s">
        <v>475</v>
      </c>
      <c r="H30" s="453" t="s">
        <v>14</v>
      </c>
      <c r="I30" s="453">
        <v>18</v>
      </c>
      <c r="J30" s="1036"/>
      <c r="K30" s="1033"/>
    </row>
    <row r="31" spans="1:11" s="406" customFormat="1" ht="15.75" customHeight="1">
      <c r="A31" s="345" t="s">
        <v>476</v>
      </c>
      <c r="B31" s="773" t="s">
        <v>477</v>
      </c>
      <c r="C31" s="773" t="s">
        <v>477</v>
      </c>
      <c r="D31" s="773" t="s">
        <v>477</v>
      </c>
      <c r="E31" s="773" t="s">
        <v>477</v>
      </c>
      <c r="F31" s="773" t="s">
        <v>477</v>
      </c>
      <c r="G31" s="773" t="s">
        <v>477</v>
      </c>
      <c r="H31" s="453" t="s">
        <v>14</v>
      </c>
      <c r="I31" s="453">
        <v>18</v>
      </c>
      <c r="J31" s="1036"/>
      <c r="K31" s="1033"/>
    </row>
    <row r="32" spans="1:11" s="406" customFormat="1" ht="12.75">
      <c r="A32" s="345" t="s">
        <v>478</v>
      </c>
      <c r="B32" s="773" t="s">
        <v>479</v>
      </c>
      <c r="C32" s="773" t="s">
        <v>479</v>
      </c>
      <c r="D32" s="773" t="s">
        <v>479</v>
      </c>
      <c r="E32" s="773" t="s">
        <v>479</v>
      </c>
      <c r="F32" s="773" t="s">
        <v>479</v>
      </c>
      <c r="G32" s="773" t="s">
        <v>479</v>
      </c>
      <c r="H32" s="453" t="s">
        <v>480</v>
      </c>
      <c r="I32" s="453">
        <v>16</v>
      </c>
      <c r="J32" s="1036"/>
      <c r="K32" s="1033"/>
    </row>
    <row r="33" spans="1:11" s="406" customFormat="1" ht="37.5" customHeight="1">
      <c r="A33" s="345" t="s">
        <v>481</v>
      </c>
      <c r="B33" s="773" t="s">
        <v>482</v>
      </c>
      <c r="C33" s="773" t="s">
        <v>482</v>
      </c>
      <c r="D33" s="773" t="s">
        <v>482</v>
      </c>
      <c r="E33" s="773" t="s">
        <v>482</v>
      </c>
      <c r="F33" s="773" t="s">
        <v>482</v>
      </c>
      <c r="G33" s="773" t="s">
        <v>482</v>
      </c>
      <c r="H33" s="453" t="s">
        <v>14</v>
      </c>
      <c r="I33" s="453">
        <v>1</v>
      </c>
      <c r="J33" s="1036"/>
      <c r="K33" s="1033"/>
    </row>
    <row r="34" spans="1:11" s="406" customFormat="1" ht="26.25" customHeight="1">
      <c r="A34" s="345" t="s">
        <v>483</v>
      </c>
      <c r="B34" s="773" t="s">
        <v>484</v>
      </c>
      <c r="C34" s="773" t="s">
        <v>484</v>
      </c>
      <c r="D34" s="773" t="s">
        <v>484</v>
      </c>
      <c r="E34" s="773" t="s">
        <v>484</v>
      </c>
      <c r="F34" s="773" t="s">
        <v>484</v>
      </c>
      <c r="G34" s="773" t="s">
        <v>484</v>
      </c>
      <c r="H34" s="453" t="s">
        <v>14</v>
      </c>
      <c r="I34" s="453">
        <v>1</v>
      </c>
      <c r="J34" s="1036"/>
      <c r="K34" s="1033"/>
    </row>
    <row r="35" spans="1:11" s="406" customFormat="1" ht="12.75">
      <c r="A35" s="345" t="s">
        <v>485</v>
      </c>
      <c r="B35" s="773" t="s">
        <v>486</v>
      </c>
      <c r="C35" s="773" t="s">
        <v>486</v>
      </c>
      <c r="D35" s="773" t="s">
        <v>486</v>
      </c>
      <c r="E35" s="773" t="s">
        <v>486</v>
      </c>
      <c r="F35" s="773" t="s">
        <v>486</v>
      </c>
      <c r="G35" s="773" t="s">
        <v>486</v>
      </c>
      <c r="H35" s="453" t="s">
        <v>14</v>
      </c>
      <c r="I35" s="453">
        <v>1</v>
      </c>
      <c r="J35" s="1036"/>
      <c r="K35" s="1033"/>
    </row>
    <row r="36" spans="1:11" s="406" customFormat="1" ht="12.75">
      <c r="A36" s="345" t="s">
        <v>487</v>
      </c>
      <c r="B36" s="764" t="s">
        <v>632</v>
      </c>
      <c r="C36" s="765" t="s">
        <v>488</v>
      </c>
      <c r="D36" s="765" t="s">
        <v>488</v>
      </c>
      <c r="E36" s="765" t="s">
        <v>488</v>
      </c>
      <c r="F36" s="765" t="s">
        <v>488</v>
      </c>
      <c r="G36" s="766" t="s">
        <v>488</v>
      </c>
      <c r="H36" s="453" t="s">
        <v>14</v>
      </c>
      <c r="I36" s="453">
        <v>1</v>
      </c>
      <c r="J36" s="1036"/>
      <c r="K36" s="1033"/>
    </row>
    <row r="37" spans="1:11" s="406" customFormat="1" ht="12.75">
      <c r="A37" s="345" t="s">
        <v>489</v>
      </c>
      <c r="B37" s="773" t="s">
        <v>633</v>
      </c>
      <c r="C37" s="773" t="s">
        <v>490</v>
      </c>
      <c r="D37" s="773" t="s">
        <v>490</v>
      </c>
      <c r="E37" s="773" t="s">
        <v>490</v>
      </c>
      <c r="F37" s="773" t="s">
        <v>490</v>
      </c>
      <c r="G37" s="773" t="s">
        <v>490</v>
      </c>
      <c r="H37" s="453" t="s">
        <v>14</v>
      </c>
      <c r="I37" s="453">
        <v>2</v>
      </c>
      <c r="J37" s="1036"/>
      <c r="K37" s="1033"/>
    </row>
    <row r="38" spans="1:11" s="406" customFormat="1" ht="25.5" customHeight="1">
      <c r="A38" s="345" t="s">
        <v>491</v>
      </c>
      <c r="B38" s="773" t="s">
        <v>634</v>
      </c>
      <c r="C38" s="773" t="s">
        <v>492</v>
      </c>
      <c r="D38" s="773" t="s">
        <v>492</v>
      </c>
      <c r="E38" s="773" t="s">
        <v>492</v>
      </c>
      <c r="F38" s="773" t="s">
        <v>492</v>
      </c>
      <c r="G38" s="773" t="s">
        <v>492</v>
      </c>
      <c r="H38" s="453" t="s">
        <v>14</v>
      </c>
      <c r="I38" s="453">
        <v>1</v>
      </c>
      <c r="J38" s="1036"/>
      <c r="K38" s="1033"/>
    </row>
    <row r="39" spans="1:11" s="406" customFormat="1" ht="12.75">
      <c r="A39" s="345" t="s">
        <v>493</v>
      </c>
      <c r="B39" s="773" t="s">
        <v>222</v>
      </c>
      <c r="C39" s="773" t="s">
        <v>222</v>
      </c>
      <c r="D39" s="773" t="s">
        <v>222</v>
      </c>
      <c r="E39" s="773" t="s">
        <v>222</v>
      </c>
      <c r="F39" s="773" t="s">
        <v>222</v>
      </c>
      <c r="G39" s="773" t="s">
        <v>222</v>
      </c>
      <c r="H39" s="453" t="s">
        <v>14</v>
      </c>
      <c r="I39" s="453">
        <v>2</v>
      </c>
      <c r="J39" s="1036"/>
      <c r="K39" s="1033"/>
    </row>
    <row r="40" spans="1:11" s="406" customFormat="1" ht="12.75">
      <c r="A40" s="345" t="s">
        <v>494</v>
      </c>
      <c r="B40" s="773" t="s">
        <v>495</v>
      </c>
      <c r="C40" s="773" t="s">
        <v>495</v>
      </c>
      <c r="D40" s="773" t="s">
        <v>495</v>
      </c>
      <c r="E40" s="773" t="s">
        <v>495</v>
      </c>
      <c r="F40" s="773" t="s">
        <v>495</v>
      </c>
      <c r="G40" s="773" t="s">
        <v>495</v>
      </c>
      <c r="H40" s="453" t="s">
        <v>11</v>
      </c>
      <c r="I40" s="453">
        <v>10</v>
      </c>
      <c r="J40" s="1036"/>
      <c r="K40" s="1033"/>
    </row>
    <row r="41" spans="1:11" s="406" customFormat="1" ht="12.75">
      <c r="A41" s="345" t="s">
        <v>496</v>
      </c>
      <c r="B41" s="773" t="s">
        <v>635</v>
      </c>
      <c r="C41" s="773" t="s">
        <v>497</v>
      </c>
      <c r="D41" s="773" t="s">
        <v>497</v>
      </c>
      <c r="E41" s="773" t="s">
        <v>497</v>
      </c>
      <c r="F41" s="773" t="s">
        <v>497</v>
      </c>
      <c r="G41" s="773" t="s">
        <v>497</v>
      </c>
      <c r="H41" s="453" t="s">
        <v>11</v>
      </c>
      <c r="I41" s="453">
        <v>30</v>
      </c>
      <c r="J41" s="1036"/>
      <c r="K41" s="1033"/>
    </row>
    <row r="42" spans="1:11" s="406" customFormat="1" ht="12.75">
      <c r="A42" s="345" t="s">
        <v>498</v>
      </c>
      <c r="B42" s="773" t="s">
        <v>221</v>
      </c>
      <c r="C42" s="773" t="s">
        <v>221</v>
      </c>
      <c r="D42" s="773" t="s">
        <v>221</v>
      </c>
      <c r="E42" s="773" t="s">
        <v>221</v>
      </c>
      <c r="F42" s="773" t="s">
        <v>221</v>
      </c>
      <c r="G42" s="773" t="s">
        <v>221</v>
      </c>
      <c r="H42" s="453" t="s">
        <v>14</v>
      </c>
      <c r="I42" s="453">
        <v>1</v>
      </c>
      <c r="J42" s="1036"/>
      <c r="K42" s="1033"/>
    </row>
    <row r="43" spans="1:11" s="406" customFormat="1" ht="15.75" customHeight="1" thickBot="1">
      <c r="A43" s="774" t="s">
        <v>12</v>
      </c>
      <c r="B43" s="775"/>
      <c r="C43" s="775"/>
      <c r="D43" s="775"/>
      <c r="E43" s="775"/>
      <c r="F43" s="775"/>
      <c r="G43" s="775"/>
      <c r="H43" s="775"/>
      <c r="I43" s="775"/>
      <c r="J43" s="776"/>
      <c r="K43" s="1038"/>
    </row>
    <row r="44" spans="1:11" s="1" customFormat="1" ht="15" customHeight="1" thickTop="1" thickBot="1">
      <c r="A44" s="680" t="s">
        <v>16</v>
      </c>
      <c r="B44" s="681"/>
      <c r="C44" s="681"/>
      <c r="D44" s="681"/>
      <c r="E44" s="681"/>
      <c r="F44" s="681"/>
      <c r="G44" s="681"/>
      <c r="H44" s="681"/>
      <c r="I44" s="681"/>
      <c r="J44" s="681"/>
      <c r="K44" s="682"/>
    </row>
    <row r="45" spans="1:11" s="1" customFormat="1" ht="13.5" thickTop="1">
      <c r="A45" s="683" t="s">
        <v>17</v>
      </c>
      <c r="B45" s="684"/>
      <c r="C45" s="684"/>
      <c r="D45" s="684"/>
      <c r="E45" s="684"/>
      <c r="F45" s="684"/>
      <c r="G45" s="684"/>
      <c r="H45" s="684"/>
      <c r="I45" s="685"/>
      <c r="J45" s="1008"/>
      <c r="K45" s="1009"/>
    </row>
    <row r="46" spans="1:11" s="1" customFormat="1" ht="12.75">
      <c r="A46" s="671" t="s">
        <v>18</v>
      </c>
      <c r="B46" s="672"/>
      <c r="C46" s="672"/>
      <c r="D46" s="672"/>
      <c r="E46" s="672"/>
      <c r="F46" s="672"/>
      <c r="G46" s="672"/>
      <c r="H46" s="672"/>
      <c r="I46" s="673"/>
      <c r="J46" s="1010"/>
      <c r="K46" s="1011"/>
    </row>
    <row r="47" spans="1:11" s="1" customFormat="1" ht="12.75">
      <c r="A47" s="671" t="s">
        <v>19</v>
      </c>
      <c r="B47" s="672"/>
      <c r="C47" s="672"/>
      <c r="D47" s="672"/>
      <c r="E47" s="672"/>
      <c r="F47" s="672"/>
      <c r="G47" s="672"/>
      <c r="H47" s="672"/>
      <c r="I47" s="673"/>
      <c r="J47" s="1010"/>
      <c r="K47" s="1011"/>
    </row>
    <row r="48" spans="1:11" s="1" customFormat="1" ht="12.75">
      <c r="A48" s="671" t="s">
        <v>20</v>
      </c>
      <c r="B48" s="672"/>
      <c r="C48" s="672"/>
      <c r="D48" s="672"/>
      <c r="E48" s="672"/>
      <c r="F48" s="672"/>
      <c r="G48" s="672"/>
      <c r="H48" s="672"/>
      <c r="I48" s="673"/>
      <c r="J48" s="1010"/>
      <c r="K48" s="1011"/>
    </row>
    <row r="49" spans="1:11" s="1" customFormat="1" ht="14.25" customHeight="1" thickBot="1">
      <c r="A49" s="674" t="s">
        <v>78</v>
      </c>
      <c r="B49" s="675"/>
      <c r="C49" s="675"/>
      <c r="D49" s="675"/>
      <c r="E49" s="675"/>
      <c r="F49" s="675"/>
      <c r="G49" s="675"/>
      <c r="H49" s="675"/>
      <c r="I49" s="676"/>
      <c r="J49" s="1012"/>
      <c r="K49" s="1013"/>
    </row>
    <row r="50" spans="1:11" s="1" customFormat="1" ht="17.25" thickTop="1" thickBot="1">
      <c r="A50" s="758" t="s">
        <v>679</v>
      </c>
      <c r="B50" s="759"/>
      <c r="C50" s="759"/>
      <c r="D50" s="759"/>
      <c r="E50" s="759"/>
      <c r="F50" s="759"/>
      <c r="G50" s="759"/>
      <c r="H50" s="759"/>
      <c r="I50" s="760"/>
      <c r="J50" s="531"/>
      <c r="K50" s="1015"/>
    </row>
    <row r="51" spans="1:11" s="402" customFormat="1" ht="14.25" thickTop="1" thickBot="1"/>
    <row r="52" spans="1:11" s="402" customFormat="1" ht="13.5" thickTop="1">
      <c r="A52" s="21">
        <v>3</v>
      </c>
      <c r="B52" s="761" t="s">
        <v>681</v>
      </c>
      <c r="C52" s="762"/>
      <c r="D52" s="762"/>
      <c r="E52" s="762"/>
      <c r="F52" s="762"/>
      <c r="G52" s="763"/>
      <c r="H52" s="22"/>
      <c r="I52" s="22"/>
      <c r="J52" s="22"/>
      <c r="K52" s="23"/>
    </row>
    <row r="53" spans="1:11" s="402" customFormat="1" ht="13.5" thickBot="1">
      <c r="A53" s="24">
        <v>3.01</v>
      </c>
      <c r="B53" s="764" t="s">
        <v>636</v>
      </c>
      <c r="C53" s="765"/>
      <c r="D53" s="765"/>
      <c r="E53" s="765"/>
      <c r="F53" s="765"/>
      <c r="G53" s="766"/>
      <c r="H53" s="25" t="s">
        <v>11</v>
      </c>
      <c r="I53" s="26">
        <v>30</v>
      </c>
      <c r="J53" s="1039"/>
      <c r="K53" s="1033"/>
    </row>
    <row r="54" spans="1:11" s="402" customFormat="1" ht="13.5" thickBot="1">
      <c r="A54" s="551" t="s">
        <v>12</v>
      </c>
      <c r="B54" s="552"/>
      <c r="C54" s="552"/>
      <c r="D54" s="552"/>
      <c r="E54" s="552"/>
      <c r="F54" s="552"/>
      <c r="G54" s="552"/>
      <c r="H54" s="552"/>
      <c r="I54" s="552"/>
      <c r="J54" s="553"/>
      <c r="K54" s="1040"/>
    </row>
    <row r="55" spans="1:11" s="402" customFormat="1" ht="13.5" thickTop="1">
      <c r="A55" s="767" t="s">
        <v>18</v>
      </c>
      <c r="B55" s="768"/>
      <c r="C55" s="768"/>
      <c r="D55" s="768"/>
      <c r="E55" s="768"/>
      <c r="F55" s="768"/>
      <c r="G55" s="768"/>
      <c r="H55" s="768"/>
      <c r="I55" s="769"/>
      <c r="J55" s="1041"/>
      <c r="K55" s="1042"/>
    </row>
    <row r="56" spans="1:11" s="402" customFormat="1" ht="13.5" thickBot="1">
      <c r="A56" s="557"/>
      <c r="B56" s="770"/>
      <c r="C56" s="770"/>
      <c r="D56" s="770"/>
      <c r="E56" s="770"/>
      <c r="F56" s="770"/>
      <c r="G56" s="690" t="s">
        <v>22</v>
      </c>
      <c r="H56" s="771"/>
      <c r="I56" s="771"/>
      <c r="J56" s="772"/>
      <c r="K56" s="1043"/>
    </row>
    <row r="57" spans="1:11" s="402" customFormat="1" ht="17.25" customHeight="1" thickTop="1" thickBot="1">
      <c r="A57" s="538" t="s">
        <v>677</v>
      </c>
      <c r="B57" s="539"/>
      <c r="C57" s="539"/>
      <c r="D57" s="539"/>
      <c r="E57" s="539"/>
      <c r="F57" s="539"/>
      <c r="G57" s="539"/>
      <c r="H57" s="539"/>
      <c r="I57" s="539"/>
      <c r="J57" s="540" t="s">
        <v>122</v>
      </c>
      <c r="K57" s="1022"/>
    </row>
    <row r="58" spans="1:11" ht="15.75" thickTop="1"/>
  </sheetData>
  <sheetProtection password="E8FB" sheet="1" objects="1" scenarios="1"/>
  <mergeCells count="57">
    <mergeCell ref="A3:B4"/>
    <mergeCell ref="C3:K4"/>
    <mergeCell ref="A1:B2"/>
    <mergeCell ref="C1:K2"/>
    <mergeCell ref="H16:K16"/>
    <mergeCell ref="B6:G6"/>
    <mergeCell ref="B8:G8"/>
    <mergeCell ref="H8:K8"/>
    <mergeCell ref="B9:G9"/>
    <mergeCell ref="B10:G10"/>
    <mergeCell ref="B11:G11"/>
    <mergeCell ref="B33:G33"/>
    <mergeCell ref="B22:G2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8:G28"/>
    <mergeCell ref="B29:G29"/>
    <mergeCell ref="B30:G30"/>
    <mergeCell ref="B31:G31"/>
    <mergeCell ref="B32:G32"/>
    <mergeCell ref="B23:G23"/>
    <mergeCell ref="B24:G24"/>
    <mergeCell ref="B25:G25"/>
    <mergeCell ref="B26:G26"/>
    <mergeCell ref="B27:G27"/>
    <mergeCell ref="B40:G40"/>
    <mergeCell ref="B41:G41"/>
    <mergeCell ref="B42:G42"/>
    <mergeCell ref="A43:J43"/>
    <mergeCell ref="B34:G34"/>
    <mergeCell ref="B35:G35"/>
    <mergeCell ref="B36:G36"/>
    <mergeCell ref="B37:G37"/>
    <mergeCell ref="B38:G38"/>
    <mergeCell ref="B39:G39"/>
    <mergeCell ref="A57:J57"/>
    <mergeCell ref="B52:G52"/>
    <mergeCell ref="B53:G53"/>
    <mergeCell ref="A54:J54"/>
    <mergeCell ref="A55:I55"/>
    <mergeCell ref="A56:F56"/>
    <mergeCell ref="G56:J56"/>
    <mergeCell ref="A49:I49"/>
    <mergeCell ref="A50:I50"/>
    <mergeCell ref="A44:K44"/>
    <mergeCell ref="A45:I45"/>
    <mergeCell ref="A46:I46"/>
    <mergeCell ref="A47:I47"/>
    <mergeCell ref="A48:I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portrait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O50"/>
  <sheetViews>
    <sheetView view="pageBreakPreview" topLeftCell="A28" zoomScale="90" zoomScaleSheetLayoutView="90" workbookViewId="0">
      <selection activeCell="N35" sqref="N35:O35"/>
    </sheetView>
  </sheetViews>
  <sheetFormatPr baseColWidth="10" defaultRowHeight="12.75"/>
  <cols>
    <col min="1" max="1" width="8.7109375" style="1" customWidth="1"/>
    <col min="2" max="6" width="10.7109375" style="1" customWidth="1"/>
    <col min="7" max="7" width="17.28515625" style="1" customWidth="1"/>
    <col min="8" max="8" width="10.7109375" style="1" customWidth="1"/>
    <col min="9" max="9" width="12.5703125" style="362" customWidth="1"/>
    <col min="10" max="10" width="18.7109375" style="1" customWidth="1"/>
    <col min="11" max="11" width="20.28515625" style="1" customWidth="1"/>
    <col min="12" max="13" width="11.42578125" style="1"/>
    <col min="14" max="14" width="13.28515625" style="1" bestFit="1" customWidth="1"/>
    <col min="15" max="15" width="12.140625" style="1" bestFit="1" customWidth="1"/>
    <col min="16" max="16384" width="11.42578125" style="1"/>
  </cols>
  <sheetData>
    <row r="1" spans="1:11" ht="15" customHeight="1">
      <c r="A1" s="653"/>
      <c r="B1" s="654"/>
      <c r="C1" s="659" t="s">
        <v>0</v>
      </c>
      <c r="D1" s="660"/>
      <c r="E1" s="660"/>
      <c r="F1" s="660"/>
      <c r="G1" s="660"/>
      <c r="H1" s="660"/>
      <c r="I1" s="660"/>
      <c r="J1" s="661"/>
      <c r="K1" s="668" t="s">
        <v>1</v>
      </c>
    </row>
    <row r="2" spans="1:11" ht="11.25" customHeight="1">
      <c r="A2" s="655"/>
      <c r="B2" s="656"/>
      <c r="C2" s="662"/>
      <c r="D2" s="663"/>
      <c r="E2" s="663"/>
      <c r="F2" s="663"/>
      <c r="G2" s="663"/>
      <c r="H2" s="663"/>
      <c r="I2" s="663"/>
      <c r="J2" s="664"/>
      <c r="K2" s="669"/>
    </row>
    <row r="3" spans="1:11" ht="14.25" customHeight="1">
      <c r="A3" s="655"/>
      <c r="B3" s="656"/>
      <c r="C3" s="662"/>
      <c r="D3" s="663"/>
      <c r="E3" s="663"/>
      <c r="F3" s="663"/>
      <c r="G3" s="663"/>
      <c r="H3" s="663"/>
      <c r="I3" s="663"/>
      <c r="J3" s="664"/>
      <c r="K3" s="669"/>
    </row>
    <row r="4" spans="1:11" ht="19.5" customHeight="1" thickBot="1">
      <c r="A4" s="657"/>
      <c r="B4" s="658"/>
      <c r="C4" s="665"/>
      <c r="D4" s="666"/>
      <c r="E4" s="666"/>
      <c r="F4" s="666"/>
      <c r="G4" s="666"/>
      <c r="H4" s="666"/>
      <c r="I4" s="666"/>
      <c r="J4" s="667"/>
      <c r="K4" s="670"/>
    </row>
    <row r="5" spans="1:11" ht="6" customHeight="1" thickBot="1"/>
    <row r="6" spans="1:11" ht="15.95" customHeight="1" thickTop="1" thickBot="1">
      <c r="A6" s="803" t="s">
        <v>2</v>
      </c>
      <c r="B6" s="803"/>
      <c r="C6" s="803" t="s">
        <v>3</v>
      </c>
      <c r="D6" s="803"/>
      <c r="E6" s="803"/>
      <c r="F6" s="803"/>
      <c r="G6" s="803"/>
      <c r="H6" s="803"/>
      <c r="I6" s="803"/>
      <c r="J6" s="803"/>
      <c r="K6" s="803"/>
    </row>
    <row r="7" spans="1:11" ht="15.95" customHeight="1" thickTop="1" thickBot="1">
      <c r="A7" s="803"/>
      <c r="B7" s="803"/>
      <c r="C7" s="803"/>
      <c r="D7" s="803"/>
      <c r="E7" s="803"/>
      <c r="F7" s="803"/>
      <c r="G7" s="803"/>
      <c r="H7" s="803"/>
      <c r="I7" s="803"/>
      <c r="J7" s="803"/>
      <c r="K7" s="803"/>
    </row>
    <row r="8" spans="1:11" ht="14.1" customHeight="1" thickTop="1" thickBot="1">
      <c r="A8" s="803" t="s">
        <v>4</v>
      </c>
      <c r="B8" s="803"/>
      <c r="C8" s="803" t="s">
        <v>507</v>
      </c>
      <c r="D8" s="803"/>
      <c r="E8" s="803"/>
      <c r="F8" s="803"/>
      <c r="G8" s="803"/>
      <c r="H8" s="803"/>
      <c r="I8" s="803"/>
      <c r="J8" s="803"/>
      <c r="K8" s="803"/>
    </row>
    <row r="9" spans="1:11" ht="14.1" customHeight="1" thickTop="1" thickBot="1">
      <c r="A9" s="803"/>
      <c r="B9" s="803"/>
      <c r="C9" s="803"/>
      <c r="D9" s="803"/>
      <c r="E9" s="803"/>
      <c r="F9" s="803"/>
      <c r="G9" s="803"/>
      <c r="H9" s="803"/>
      <c r="I9" s="803"/>
      <c r="J9" s="803"/>
      <c r="K9" s="803"/>
    </row>
    <row r="10" spans="1:11" ht="5.25" customHeight="1" thickTop="1" thickBot="1">
      <c r="A10" s="258"/>
      <c r="B10" s="259"/>
      <c r="C10" s="259"/>
      <c r="D10" s="259"/>
      <c r="E10" s="259"/>
      <c r="F10" s="259"/>
      <c r="G10" s="259"/>
      <c r="H10" s="259"/>
      <c r="I10" s="363"/>
      <c r="J10" s="259"/>
      <c r="K10" s="260"/>
    </row>
    <row r="11" spans="1:11" s="50" customFormat="1" ht="19.5" customHeight="1" thickTop="1" thickBot="1">
      <c r="A11" s="359" t="s">
        <v>5</v>
      </c>
      <c r="B11" s="804" t="s">
        <v>6</v>
      </c>
      <c r="C11" s="804"/>
      <c r="D11" s="804"/>
      <c r="E11" s="804"/>
      <c r="F11" s="804"/>
      <c r="G11" s="804"/>
      <c r="H11" s="359" t="s">
        <v>7</v>
      </c>
      <c r="I11" s="364" t="s">
        <v>8</v>
      </c>
      <c r="J11" s="359" t="s">
        <v>9</v>
      </c>
      <c r="K11" s="359" t="s">
        <v>10</v>
      </c>
    </row>
    <row r="12" spans="1:11" ht="5.25" customHeight="1" thickTop="1" thickBot="1">
      <c r="A12" s="258"/>
      <c r="B12" s="259"/>
      <c r="C12" s="259"/>
      <c r="D12" s="259"/>
      <c r="E12" s="259"/>
      <c r="F12" s="259"/>
      <c r="G12" s="259"/>
      <c r="H12" s="259"/>
      <c r="I12" s="363"/>
      <c r="J12" s="259"/>
      <c r="K12" s="260"/>
    </row>
    <row r="13" spans="1:11" s="50" customFormat="1" ht="15.75" customHeight="1" thickTop="1" thickBot="1">
      <c r="A13" s="360">
        <v>1</v>
      </c>
      <c r="B13" s="805" t="s">
        <v>439</v>
      </c>
      <c r="C13" s="805"/>
      <c r="D13" s="805"/>
      <c r="E13" s="805"/>
      <c r="F13" s="805"/>
      <c r="G13" s="805"/>
      <c r="H13" s="263"/>
      <c r="I13" s="365"/>
      <c r="J13" s="263"/>
      <c r="K13" s="263"/>
    </row>
    <row r="14" spans="1:11" s="50" customFormat="1" ht="15.75" customHeight="1" thickTop="1">
      <c r="A14" s="267">
        <f>A13+0.01</f>
        <v>1.01</v>
      </c>
      <c r="B14" s="806" t="s">
        <v>79</v>
      </c>
      <c r="C14" s="806"/>
      <c r="D14" s="806"/>
      <c r="E14" s="806"/>
      <c r="F14" s="806"/>
      <c r="G14" s="806"/>
      <c r="H14" s="265" t="s">
        <v>13</v>
      </c>
      <c r="I14" s="366">
        <f>[51]CANTIDADES!B16+[51]CANTIDADES!B27+[51]CANTIDADES!B33</f>
        <v>9.677999999999999</v>
      </c>
      <c r="J14" s="367">
        <f>+'[51]1,01'!G42</f>
        <v>16072.218750000002</v>
      </c>
      <c r="K14" s="81">
        <f t="shared" ref="K14:K32" si="0">+I14*J14</f>
        <v>155546.9330625</v>
      </c>
    </row>
    <row r="15" spans="1:11" s="50" customFormat="1" ht="24.75" customHeight="1">
      <c r="A15" s="267">
        <f t="shared" ref="A15:A34" si="1">A14+0.01</f>
        <v>1.02</v>
      </c>
      <c r="B15" s="549" t="s">
        <v>508</v>
      </c>
      <c r="C15" s="549"/>
      <c r="D15" s="549"/>
      <c r="E15" s="549"/>
      <c r="F15" s="549"/>
      <c r="G15" s="549"/>
      <c r="H15" s="230" t="s">
        <v>13</v>
      </c>
      <c r="I15" s="368">
        <f>[51]CANTIDADES!E15</f>
        <v>1.3679999999999999</v>
      </c>
      <c r="J15" s="369">
        <f>'[51]1,02'!F43</f>
        <v>60006</v>
      </c>
      <c r="K15" s="82">
        <f t="shared" si="0"/>
        <v>82088.207999999999</v>
      </c>
    </row>
    <row r="16" spans="1:11" s="50" customFormat="1" ht="15.75" customHeight="1">
      <c r="A16" s="267">
        <f t="shared" si="1"/>
        <v>1.03</v>
      </c>
      <c r="B16" s="549" t="s">
        <v>29</v>
      </c>
      <c r="C16" s="549"/>
      <c r="D16" s="549"/>
      <c r="E16" s="549"/>
      <c r="F16" s="549"/>
      <c r="G16" s="549"/>
      <c r="H16" s="230" t="s">
        <v>23</v>
      </c>
      <c r="I16" s="368">
        <v>525</v>
      </c>
      <c r="J16" s="369">
        <f>+'[51]1,03'!G44</f>
        <v>4105.3171874999998</v>
      </c>
      <c r="K16" s="82">
        <f t="shared" si="0"/>
        <v>2155291.5234375</v>
      </c>
    </row>
    <row r="17" spans="1:13" s="50" customFormat="1" ht="52.5" customHeight="1">
      <c r="A17" s="267">
        <f t="shared" si="1"/>
        <v>1.04</v>
      </c>
      <c r="B17" s="550" t="s">
        <v>509</v>
      </c>
      <c r="C17" s="550"/>
      <c r="D17" s="550"/>
      <c r="E17" s="550"/>
      <c r="F17" s="550"/>
      <c r="G17" s="550"/>
      <c r="H17" s="230" t="s">
        <v>11</v>
      </c>
      <c r="I17" s="368">
        <f>[51]CANTIDADES!E20</f>
        <v>35</v>
      </c>
      <c r="J17" s="369">
        <f>+'[51]1,04'!G48</f>
        <v>236744.4712</v>
      </c>
      <c r="K17" s="82">
        <f t="shared" si="0"/>
        <v>8286056.4919999996</v>
      </c>
    </row>
    <row r="18" spans="1:13" s="50" customFormat="1" ht="15.75" customHeight="1">
      <c r="A18" s="267">
        <f t="shared" si="1"/>
        <v>1.05</v>
      </c>
      <c r="B18" s="550" t="s">
        <v>510</v>
      </c>
      <c r="C18" s="550"/>
      <c r="D18" s="550"/>
      <c r="E18" s="550"/>
      <c r="F18" s="550"/>
      <c r="G18" s="550"/>
      <c r="H18" s="230" t="s">
        <v>13</v>
      </c>
      <c r="I18" s="368">
        <f>[51]CANTIDADES!H15+[51]CANTIDADES!H22</f>
        <v>0.34199999999999997</v>
      </c>
      <c r="J18" s="369">
        <f>+'[51]1,05'!G46</f>
        <v>411742.27500000002</v>
      </c>
      <c r="K18" s="82">
        <f t="shared" si="0"/>
        <v>140815.85805000001</v>
      </c>
    </row>
    <row r="19" spans="1:13" s="50" customFormat="1" ht="15.75" customHeight="1">
      <c r="A19" s="267">
        <f t="shared" si="1"/>
        <v>1.06</v>
      </c>
      <c r="B19" s="550" t="s">
        <v>32</v>
      </c>
      <c r="C19" s="550"/>
      <c r="D19" s="550"/>
      <c r="E19" s="550"/>
      <c r="F19" s="550"/>
      <c r="G19" s="550"/>
      <c r="H19" s="230" t="s">
        <v>13</v>
      </c>
      <c r="I19" s="368">
        <f>[51]CANTIDADES!N15</f>
        <v>3.06</v>
      </c>
      <c r="J19" s="369">
        <f>+'[51]1,06'!G47</f>
        <v>492431.22375</v>
      </c>
      <c r="K19" s="82">
        <f t="shared" si="0"/>
        <v>1506839.544675</v>
      </c>
    </row>
    <row r="20" spans="1:13" s="50" customFormat="1" ht="25.5" customHeight="1">
      <c r="A20" s="267">
        <f t="shared" si="1"/>
        <v>1.07</v>
      </c>
      <c r="B20" s="550" t="s">
        <v>511</v>
      </c>
      <c r="C20" s="550"/>
      <c r="D20" s="550"/>
      <c r="E20" s="550"/>
      <c r="F20" s="550"/>
      <c r="G20" s="550"/>
      <c r="H20" s="230" t="s">
        <v>14</v>
      </c>
      <c r="I20" s="368">
        <v>1</v>
      </c>
      <c r="J20" s="369">
        <f>+'[51]1,07'!G45</f>
        <v>2044545</v>
      </c>
      <c r="K20" s="82">
        <f t="shared" si="0"/>
        <v>2044545</v>
      </c>
    </row>
    <row r="21" spans="1:13" s="50" customFormat="1" ht="15.75" customHeight="1">
      <c r="A21" s="267">
        <f t="shared" si="1"/>
        <v>1.08</v>
      </c>
      <c r="B21" s="550" t="s">
        <v>512</v>
      </c>
      <c r="C21" s="550"/>
      <c r="D21" s="550"/>
      <c r="E21" s="550"/>
      <c r="F21" s="550"/>
      <c r="G21" s="550"/>
      <c r="H21" s="230" t="s">
        <v>13</v>
      </c>
      <c r="I21" s="368">
        <f>[51]CANTIDADES!Q15</f>
        <v>7.5000000000000011E-2</v>
      </c>
      <c r="J21" s="369">
        <f>+'[51]1,08'!G47</f>
        <v>672959.37375000003</v>
      </c>
      <c r="K21" s="82">
        <f t="shared" si="0"/>
        <v>50471.953031250006</v>
      </c>
    </row>
    <row r="22" spans="1:13" s="50" customFormat="1" ht="15.75" customHeight="1">
      <c r="A22" s="267">
        <f t="shared" si="1"/>
        <v>1.0900000000000001</v>
      </c>
      <c r="B22" s="550" t="s">
        <v>513</v>
      </c>
      <c r="C22" s="550"/>
      <c r="D22" s="550"/>
      <c r="E22" s="550"/>
      <c r="F22" s="550"/>
      <c r="G22" s="550"/>
      <c r="H22" s="230" t="s">
        <v>13</v>
      </c>
      <c r="I22" s="368">
        <f>[51]CANTIDADES!T15+[51]CANTIDADES!T22</f>
        <v>1.8199999999999998</v>
      </c>
      <c r="J22" s="369">
        <f>+'[51]1,09'!G47</f>
        <v>381708.77999999997</v>
      </c>
      <c r="K22" s="82">
        <f t="shared" si="0"/>
        <v>694709.97959999985</v>
      </c>
    </row>
    <row r="23" spans="1:13" s="50" customFormat="1" ht="15.75" customHeight="1">
      <c r="A23" s="267">
        <f t="shared" si="1"/>
        <v>1.1000000000000001</v>
      </c>
      <c r="B23" s="550" t="s">
        <v>36</v>
      </c>
      <c r="C23" s="550"/>
      <c r="D23" s="550"/>
      <c r="E23" s="550"/>
      <c r="F23" s="550"/>
      <c r="G23" s="550"/>
      <c r="H23" s="230" t="s">
        <v>27</v>
      </c>
      <c r="I23" s="368">
        <f>[51]CANTIDADES!W15+[51]CANTIDADES!W22</f>
        <v>20.48</v>
      </c>
      <c r="J23" s="369">
        <f>+'[51]1,10'!G46</f>
        <v>41370.104999999996</v>
      </c>
      <c r="K23" s="82">
        <f t="shared" si="0"/>
        <v>847259.7503999999</v>
      </c>
      <c r="M23" s="236"/>
    </row>
    <row r="24" spans="1:13" s="50" customFormat="1" ht="15.75" customHeight="1">
      <c r="A24" s="267">
        <f t="shared" si="1"/>
        <v>1.1100000000000001</v>
      </c>
      <c r="B24" s="550" t="s">
        <v>514</v>
      </c>
      <c r="C24" s="550"/>
      <c r="D24" s="550"/>
      <c r="E24" s="550"/>
      <c r="F24" s="550"/>
      <c r="G24" s="550"/>
      <c r="H24" s="230" t="s">
        <v>27</v>
      </c>
      <c r="I24" s="368">
        <f>[51]CANTIDADES!Z15</f>
        <v>39</v>
      </c>
      <c r="J24" s="369">
        <f>+'[51]1,11'!G44</f>
        <v>67821.06</v>
      </c>
      <c r="K24" s="82">
        <f t="shared" si="0"/>
        <v>2645021.34</v>
      </c>
      <c r="M24" s="50">
        <v>2634603.66</v>
      </c>
    </row>
    <row r="25" spans="1:13" s="50" customFormat="1" ht="15.75" customHeight="1">
      <c r="A25" s="267">
        <f t="shared" si="1"/>
        <v>1.1200000000000001</v>
      </c>
      <c r="B25" s="550" t="s">
        <v>38</v>
      </c>
      <c r="C25" s="550"/>
      <c r="D25" s="550"/>
      <c r="E25" s="550"/>
      <c r="F25" s="550"/>
      <c r="G25" s="550"/>
      <c r="H25" s="230" t="s">
        <v>27</v>
      </c>
      <c r="I25" s="368">
        <f>[51]CANTIDADES!AC15</f>
        <v>40.96</v>
      </c>
      <c r="J25" s="369">
        <f>+'[51]1,12'!G45</f>
        <v>33248.118999999999</v>
      </c>
      <c r="K25" s="82">
        <f t="shared" si="0"/>
        <v>1361842.9542399999</v>
      </c>
    </row>
    <row r="26" spans="1:13" s="50" customFormat="1" ht="15.75" customHeight="1">
      <c r="A26" s="267">
        <f t="shared" si="1"/>
        <v>1.1300000000000001</v>
      </c>
      <c r="B26" s="550" t="s">
        <v>515</v>
      </c>
      <c r="C26" s="550"/>
      <c r="D26" s="550"/>
      <c r="E26" s="550"/>
      <c r="F26" s="550"/>
      <c r="G26" s="550"/>
      <c r="H26" s="230" t="s">
        <v>27</v>
      </c>
      <c r="I26" s="368">
        <f>I25</f>
        <v>40.96</v>
      </c>
      <c r="J26" s="369">
        <f>+'[51]1,13'!G43</f>
        <v>15088.3125</v>
      </c>
      <c r="K26" s="82">
        <f t="shared" si="0"/>
        <v>618017.28000000003</v>
      </c>
    </row>
    <row r="27" spans="1:13" s="50" customFormat="1" ht="15.75" customHeight="1">
      <c r="A27" s="267">
        <f t="shared" si="1"/>
        <v>1.1400000000000001</v>
      </c>
      <c r="B27" s="550" t="s">
        <v>516</v>
      </c>
      <c r="C27" s="550"/>
      <c r="D27" s="550"/>
      <c r="E27" s="550"/>
      <c r="F27" s="550"/>
      <c r="G27" s="550"/>
      <c r="H27" s="230" t="s">
        <v>13</v>
      </c>
      <c r="I27" s="368">
        <f>ROUNDUP([51]CANTIDADES!AF15+[51]CANTIDADES!AF22,0)</f>
        <v>10</v>
      </c>
      <c r="J27" s="369">
        <f>+'[51]1,14'!G43</f>
        <v>25021.125</v>
      </c>
      <c r="K27" s="82">
        <f t="shared" si="0"/>
        <v>250211.25</v>
      </c>
    </row>
    <row r="28" spans="1:13" s="50" customFormat="1" ht="37.5" customHeight="1">
      <c r="A28" s="267">
        <f t="shared" si="1"/>
        <v>1.1500000000000001</v>
      </c>
      <c r="B28" s="550" t="s">
        <v>517</v>
      </c>
      <c r="C28" s="550"/>
      <c r="D28" s="550"/>
      <c r="E28" s="550"/>
      <c r="F28" s="550"/>
      <c r="G28" s="550"/>
      <c r="H28" s="230" t="s">
        <v>14</v>
      </c>
      <c r="I28" s="368">
        <v>1</v>
      </c>
      <c r="J28" s="369">
        <f>+'[51]1,15'!G44</f>
        <v>496194.37757499999</v>
      </c>
      <c r="K28" s="82">
        <f t="shared" si="0"/>
        <v>496194.37757499999</v>
      </c>
    </row>
    <row r="29" spans="1:13" s="50" customFormat="1" ht="15.75" customHeight="1">
      <c r="A29" s="267">
        <f t="shared" si="1"/>
        <v>1.1600000000000001</v>
      </c>
      <c r="B29" s="550" t="s">
        <v>44</v>
      </c>
      <c r="C29" s="550"/>
      <c r="D29" s="550"/>
      <c r="E29" s="550"/>
      <c r="F29" s="550"/>
      <c r="G29" s="550"/>
      <c r="H29" s="230" t="s">
        <v>14</v>
      </c>
      <c r="I29" s="368">
        <v>2</v>
      </c>
      <c r="J29" s="369">
        <f>+'[51]1,16'!G44</f>
        <v>160372.81252499996</v>
      </c>
      <c r="K29" s="82">
        <f t="shared" si="0"/>
        <v>320745.62504999992</v>
      </c>
    </row>
    <row r="30" spans="1:13" s="50" customFormat="1" ht="15.75" customHeight="1">
      <c r="A30" s="267">
        <f t="shared" si="1"/>
        <v>1.1700000000000002</v>
      </c>
      <c r="B30" s="550" t="s">
        <v>518</v>
      </c>
      <c r="C30" s="550"/>
      <c r="D30" s="550"/>
      <c r="E30" s="550"/>
      <c r="F30" s="550"/>
      <c r="G30" s="550"/>
      <c r="H30" s="230" t="s">
        <v>13</v>
      </c>
      <c r="I30" s="370">
        <f>[51]CANTIDADES!AI15</f>
        <v>0.84800000000000009</v>
      </c>
      <c r="J30" s="369">
        <f>+'[51]1,17'!G46</f>
        <v>461357.66153064586</v>
      </c>
      <c r="K30" s="82">
        <f t="shared" si="0"/>
        <v>391231.29697798775</v>
      </c>
      <c r="L30" s="371"/>
    </row>
    <row r="31" spans="1:13" s="50" customFormat="1" ht="28.5" customHeight="1">
      <c r="A31" s="267">
        <f t="shared" si="1"/>
        <v>1.1800000000000002</v>
      </c>
      <c r="B31" s="550" t="s">
        <v>519</v>
      </c>
      <c r="C31" s="550"/>
      <c r="D31" s="550"/>
      <c r="E31" s="550"/>
      <c r="F31" s="550"/>
      <c r="G31" s="550"/>
      <c r="H31" s="230" t="s">
        <v>13</v>
      </c>
      <c r="I31" s="370">
        <f>[51]CANTIDADES!AL15+[51]CANTIDADES!AL22</f>
        <v>0.8</v>
      </c>
      <c r="J31" s="369">
        <f>+'[51]1,18'!G46</f>
        <v>461357.66250000003</v>
      </c>
      <c r="K31" s="82">
        <f t="shared" si="0"/>
        <v>369086.13000000006</v>
      </c>
      <c r="L31" s="371"/>
      <c r="M31" s="236"/>
    </row>
    <row r="32" spans="1:13" s="50" customFormat="1" ht="28.5" customHeight="1">
      <c r="A32" s="267">
        <f t="shared" si="1"/>
        <v>1.1900000000000002</v>
      </c>
      <c r="B32" s="562" t="s">
        <v>520</v>
      </c>
      <c r="C32" s="563"/>
      <c r="D32" s="563"/>
      <c r="E32" s="563"/>
      <c r="F32" s="563"/>
      <c r="G32" s="564"/>
      <c r="H32" s="230" t="s">
        <v>13</v>
      </c>
      <c r="I32" s="368">
        <f>[51]CANTIDADES!K15</f>
        <v>2.052</v>
      </c>
      <c r="J32" s="369">
        <f>'[51]1,19'!G46</f>
        <v>457244.77500000002</v>
      </c>
      <c r="K32" s="82">
        <f t="shared" si="0"/>
        <v>938266.27830000012</v>
      </c>
      <c r="M32" s="236"/>
    </row>
    <row r="33" spans="1:15" s="50" customFormat="1" ht="25.5" customHeight="1">
      <c r="A33" s="267">
        <f t="shared" si="1"/>
        <v>1.2000000000000002</v>
      </c>
      <c r="B33" s="549" t="s">
        <v>521</v>
      </c>
      <c r="C33" s="549"/>
      <c r="D33" s="549"/>
      <c r="E33" s="549"/>
      <c r="F33" s="549"/>
      <c r="G33" s="549"/>
      <c r="H33" s="230" t="s">
        <v>14</v>
      </c>
      <c r="I33" s="368">
        <v>1</v>
      </c>
      <c r="J33" s="369">
        <f>+'[51]1,20'!G46</f>
        <v>279828.65460000001</v>
      </c>
      <c r="K33" s="82">
        <f>+I33*J33</f>
        <v>279828.65460000001</v>
      </c>
    </row>
    <row r="34" spans="1:15" s="50" customFormat="1" ht="25.5" customHeight="1">
      <c r="A34" s="267">
        <f t="shared" si="1"/>
        <v>1.2100000000000002</v>
      </c>
      <c r="B34" s="562" t="s">
        <v>522</v>
      </c>
      <c r="C34" s="563"/>
      <c r="D34" s="563"/>
      <c r="E34" s="563"/>
      <c r="F34" s="563"/>
      <c r="G34" s="564"/>
      <c r="H34" s="372" t="s">
        <v>13</v>
      </c>
      <c r="I34" s="373">
        <f>[51]CANTIDADES!AO15</f>
        <v>7.7090000000000005</v>
      </c>
      <c r="J34" s="374">
        <f>'[51]1,21'!G46</f>
        <v>84896.125</v>
      </c>
      <c r="K34" s="375">
        <f>I34*J34</f>
        <v>654464.22762500006</v>
      </c>
    </row>
    <row r="35" spans="1:15" s="50" customFormat="1" ht="15.75" customHeight="1" thickBot="1">
      <c r="A35" s="807" t="s">
        <v>12</v>
      </c>
      <c r="B35" s="808"/>
      <c r="C35" s="808"/>
      <c r="D35" s="808"/>
      <c r="E35" s="808"/>
      <c r="F35" s="808"/>
      <c r="G35" s="808"/>
      <c r="H35" s="808"/>
      <c r="I35" s="808"/>
      <c r="J35" s="808"/>
      <c r="K35" s="83">
        <f>+SUM(K14:K34)</f>
        <v>24288534.656624239</v>
      </c>
      <c r="N35" s="61">
        <f>1.1*(1+0.15+0.05+0.05*1.16)*K35</f>
        <v>33610474.257836625</v>
      </c>
      <c r="O35" s="61">
        <f>N35/15</f>
        <v>2240698.2838557749</v>
      </c>
    </row>
    <row r="36" spans="1:15" ht="14.25" thickTop="1" thickBot="1">
      <c r="A36" s="609" t="s">
        <v>15</v>
      </c>
      <c r="B36" s="610"/>
      <c r="C36" s="610"/>
      <c r="D36" s="610"/>
      <c r="E36" s="610"/>
      <c r="F36" s="611"/>
      <c r="G36" s="612" t="s">
        <v>16</v>
      </c>
      <c r="H36" s="613"/>
      <c r="I36" s="613"/>
      <c r="J36" s="613"/>
      <c r="K36" s="614"/>
    </row>
    <row r="37" spans="1:15" ht="13.5" thickTop="1">
      <c r="A37" s="565" t="s">
        <v>75</v>
      </c>
      <c r="B37" s="566"/>
      <c r="C37" s="569"/>
      <c r="D37" s="570"/>
      <c r="E37" s="570"/>
      <c r="F37" s="571"/>
      <c r="G37" s="592" t="s">
        <v>17</v>
      </c>
      <c r="H37" s="593"/>
      <c r="I37" s="593"/>
      <c r="J37" s="16" t="s">
        <v>76</v>
      </c>
      <c r="K37" s="84">
        <f>+K35</f>
        <v>24288534.656624239</v>
      </c>
    </row>
    <row r="38" spans="1:15" ht="13.5" thickBot="1">
      <c r="A38" s="567"/>
      <c r="B38" s="809"/>
      <c r="C38" s="810"/>
      <c r="D38" s="811"/>
      <c r="E38" s="811"/>
      <c r="F38" s="812"/>
      <c r="G38" s="575" t="s">
        <v>18</v>
      </c>
      <c r="H38" s="576"/>
      <c r="I38" s="576"/>
      <c r="J38" s="238">
        <v>0.15</v>
      </c>
      <c r="K38" s="82">
        <f>K37*J38</f>
        <v>3643280.1984936357</v>
      </c>
    </row>
    <row r="39" spans="1:15" ht="13.5" thickTop="1">
      <c r="A39" s="565" t="s">
        <v>77</v>
      </c>
      <c r="B39" s="566"/>
      <c r="C39" s="569"/>
      <c r="D39" s="570"/>
      <c r="E39" s="570"/>
      <c r="F39" s="571"/>
      <c r="G39" s="575" t="s">
        <v>19</v>
      </c>
      <c r="H39" s="576"/>
      <c r="I39" s="576"/>
      <c r="J39" s="238">
        <v>0.05</v>
      </c>
      <c r="K39" s="82">
        <f>K37*J39</f>
        <v>1214426.732831212</v>
      </c>
    </row>
    <row r="40" spans="1:15" ht="13.5" thickBot="1">
      <c r="A40" s="567"/>
      <c r="B40" s="809"/>
      <c r="C40" s="810"/>
      <c r="D40" s="811"/>
      <c r="E40" s="811"/>
      <c r="F40" s="812"/>
      <c r="G40" s="575" t="s">
        <v>20</v>
      </c>
      <c r="H40" s="576"/>
      <c r="I40" s="576"/>
      <c r="J40" s="238">
        <v>0.05</v>
      </c>
      <c r="K40" s="82">
        <f>K37*J40</f>
        <v>1214426.732831212</v>
      </c>
    </row>
    <row r="41" spans="1:15" ht="14.25" thickTop="1" thickBot="1">
      <c r="A41" s="565" t="s">
        <v>21</v>
      </c>
      <c r="B41" s="566"/>
      <c r="C41" s="577"/>
      <c r="D41" s="578"/>
      <c r="E41" s="578"/>
      <c r="F41" s="579"/>
      <c r="G41" s="567" t="s">
        <v>78</v>
      </c>
      <c r="H41" s="817"/>
      <c r="I41" s="809"/>
      <c r="J41" s="268">
        <v>0.16</v>
      </c>
      <c r="K41" s="269">
        <f>K40*J41</f>
        <v>194308.27725299392</v>
      </c>
    </row>
    <row r="42" spans="1:15" ht="17.25" thickTop="1" thickBot="1">
      <c r="A42" s="567"/>
      <c r="B42" s="809"/>
      <c r="C42" s="814"/>
      <c r="D42" s="815"/>
      <c r="E42" s="815"/>
      <c r="F42" s="816"/>
      <c r="G42" s="584" t="s">
        <v>22</v>
      </c>
      <c r="H42" s="585"/>
      <c r="I42" s="585"/>
      <c r="J42" s="585"/>
      <c r="K42" s="20">
        <f>SUM(K37:K41)</f>
        <v>30554976.598033298</v>
      </c>
    </row>
    <row r="43" spans="1:15" ht="14.25" thickTop="1" thickBot="1"/>
    <row r="44" spans="1:15" ht="16.5" thickTop="1" thickBot="1">
      <c r="A44" s="541"/>
      <c r="B44" s="542"/>
      <c r="C44" s="542"/>
      <c r="D44" s="542"/>
      <c r="E44" s="542"/>
      <c r="F44" s="542"/>
      <c r="G44" s="543"/>
      <c r="H44" s="544" t="s">
        <v>123</v>
      </c>
      <c r="I44" s="544"/>
      <c r="J44" s="216">
        <v>0.08</v>
      </c>
      <c r="K44" s="30">
        <f>+K42*J44</f>
        <v>2444398.1278426638</v>
      </c>
    </row>
    <row r="45" spans="1:15" s="33" customFormat="1" ht="16.5" thickTop="1" thickBot="1">
      <c r="A45" s="44"/>
      <c r="B45" s="45"/>
      <c r="C45" s="45"/>
      <c r="D45" s="45"/>
      <c r="E45" s="45"/>
      <c r="F45" s="45"/>
      <c r="G45" s="45"/>
      <c r="H45" s="813" t="s">
        <v>499</v>
      </c>
      <c r="I45" s="813"/>
      <c r="J45" s="348">
        <v>0.02</v>
      </c>
      <c r="K45" s="270">
        <f>+K42*0.02</f>
        <v>611099.53196066595</v>
      </c>
    </row>
    <row r="46" spans="1:15" ht="17.25" thickTop="1" thickBot="1">
      <c r="A46" s="545" t="s">
        <v>124</v>
      </c>
      <c r="B46" s="546"/>
      <c r="C46" s="546"/>
      <c r="D46" s="546"/>
      <c r="E46" s="546"/>
      <c r="F46" s="546"/>
      <c r="G46" s="546"/>
      <c r="H46" s="546"/>
      <c r="I46" s="546"/>
      <c r="J46" s="546" t="s">
        <v>125</v>
      </c>
      <c r="K46" s="31">
        <f>+K44+K42+K45</f>
        <v>33610474.257836625</v>
      </c>
    </row>
    <row r="47" spans="1:15" ht="13.5" thickTop="1"/>
    <row r="50" spans="11:11">
      <c r="K50" s="376"/>
    </row>
  </sheetData>
  <mergeCells count="49">
    <mergeCell ref="A44:G44"/>
    <mergeCell ref="H44:I44"/>
    <mergeCell ref="H45:I45"/>
    <mergeCell ref="A46:J46"/>
    <mergeCell ref="A39:B40"/>
    <mergeCell ref="C39:F40"/>
    <mergeCell ref="G39:I39"/>
    <mergeCell ref="G40:I40"/>
    <mergeCell ref="A41:B42"/>
    <mergeCell ref="C41:F42"/>
    <mergeCell ref="G41:I41"/>
    <mergeCell ref="G42:J42"/>
    <mergeCell ref="A36:F36"/>
    <mergeCell ref="G36:K36"/>
    <mergeCell ref="A37:B38"/>
    <mergeCell ref="C37:F38"/>
    <mergeCell ref="G37:I37"/>
    <mergeCell ref="G38:I38"/>
    <mergeCell ref="A35:J35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23:G23"/>
    <mergeCell ref="B11:G11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A8:B9"/>
    <mergeCell ref="C8:K9"/>
    <mergeCell ref="A1:B4"/>
    <mergeCell ref="C1:J4"/>
    <mergeCell ref="K1:K4"/>
    <mergeCell ref="A6:B7"/>
    <mergeCell ref="C6:K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8">
    <tabColor rgb="FFFF0000"/>
  </sheetPr>
  <dimension ref="A1:O49"/>
  <sheetViews>
    <sheetView view="pageBreakPreview" topLeftCell="A28" zoomScale="90" zoomScaleSheetLayoutView="90" workbookViewId="0">
      <selection activeCell="N28" sqref="N1:O1048576"/>
    </sheetView>
  </sheetViews>
  <sheetFormatPr baseColWidth="10" defaultRowHeight="12.75"/>
  <cols>
    <col min="1" max="1" width="8.7109375" style="1" customWidth="1"/>
    <col min="2" max="6" width="10.7109375" style="1" customWidth="1"/>
    <col min="7" max="7" width="17.28515625" style="1" customWidth="1"/>
    <col min="8" max="8" width="10.7109375" style="1" customWidth="1"/>
    <col min="9" max="9" width="12.5703125" style="1" customWidth="1"/>
    <col min="10" max="10" width="18.7109375" style="1" customWidth="1"/>
    <col min="11" max="11" width="20.85546875" style="1" bestFit="1" customWidth="1"/>
    <col min="12" max="12" width="11.42578125" style="1"/>
    <col min="13" max="13" width="15.5703125" style="1" bestFit="1" customWidth="1"/>
    <col min="14" max="14" width="16.42578125" style="1" hidden="1" customWidth="1"/>
    <col min="15" max="15" width="15.42578125" style="1" hidden="1" customWidth="1"/>
    <col min="16" max="16384" width="11.42578125" style="1"/>
  </cols>
  <sheetData>
    <row r="1" spans="1:12" ht="15" customHeight="1">
      <c r="A1" s="653"/>
      <c r="B1" s="654"/>
      <c r="C1" s="659" t="s">
        <v>0</v>
      </c>
      <c r="D1" s="660"/>
      <c r="E1" s="660"/>
      <c r="F1" s="660"/>
      <c r="G1" s="660"/>
      <c r="H1" s="660"/>
      <c r="I1" s="660"/>
      <c r="J1" s="661"/>
      <c r="K1" s="668" t="s">
        <v>1</v>
      </c>
    </row>
    <row r="2" spans="1:12" ht="11.25" customHeight="1">
      <c r="A2" s="655"/>
      <c r="B2" s="656"/>
      <c r="C2" s="662"/>
      <c r="D2" s="663"/>
      <c r="E2" s="663"/>
      <c r="F2" s="663"/>
      <c r="G2" s="663"/>
      <c r="H2" s="663"/>
      <c r="I2" s="663"/>
      <c r="J2" s="664"/>
      <c r="K2" s="669"/>
    </row>
    <row r="3" spans="1:12" ht="14.25" customHeight="1">
      <c r="A3" s="655"/>
      <c r="B3" s="656"/>
      <c r="C3" s="662"/>
      <c r="D3" s="663"/>
      <c r="E3" s="663"/>
      <c r="F3" s="663"/>
      <c r="G3" s="663"/>
      <c r="H3" s="663"/>
      <c r="I3" s="663"/>
      <c r="J3" s="664"/>
      <c r="K3" s="669"/>
    </row>
    <row r="4" spans="1:12" ht="19.5" customHeight="1" thickBot="1">
      <c r="A4" s="657"/>
      <c r="B4" s="658"/>
      <c r="C4" s="665"/>
      <c r="D4" s="666"/>
      <c r="E4" s="666"/>
      <c r="F4" s="666"/>
      <c r="G4" s="666"/>
      <c r="H4" s="666"/>
      <c r="I4" s="666"/>
      <c r="J4" s="667"/>
      <c r="K4" s="670"/>
    </row>
    <row r="5" spans="1:12" ht="6" customHeight="1" thickBot="1"/>
    <row r="6" spans="1:12" ht="15.95" customHeight="1" thickTop="1" thickBot="1">
      <c r="A6" s="803" t="s">
        <v>2</v>
      </c>
      <c r="B6" s="803"/>
      <c r="C6" s="803" t="s">
        <v>3</v>
      </c>
      <c r="D6" s="803"/>
      <c r="E6" s="803"/>
      <c r="F6" s="803"/>
      <c r="G6" s="803"/>
      <c r="H6" s="803"/>
      <c r="I6" s="803"/>
      <c r="J6" s="803"/>
      <c r="K6" s="803"/>
    </row>
    <row r="7" spans="1:12" ht="15.95" customHeight="1" thickTop="1" thickBot="1">
      <c r="A7" s="803"/>
      <c r="B7" s="803"/>
      <c r="C7" s="803"/>
      <c r="D7" s="803"/>
      <c r="E7" s="803"/>
      <c r="F7" s="803"/>
      <c r="G7" s="803"/>
      <c r="H7" s="803"/>
      <c r="I7" s="803"/>
      <c r="J7" s="803"/>
      <c r="K7" s="803"/>
    </row>
    <row r="8" spans="1:12" ht="14.1" customHeight="1" thickTop="1" thickBot="1">
      <c r="A8" s="803" t="s">
        <v>4</v>
      </c>
      <c r="B8" s="803"/>
      <c r="C8" s="803" t="s">
        <v>410</v>
      </c>
      <c r="D8" s="803"/>
      <c r="E8" s="803"/>
      <c r="F8" s="803"/>
      <c r="G8" s="803"/>
      <c r="H8" s="803"/>
      <c r="I8" s="803"/>
      <c r="J8" s="803"/>
      <c r="K8" s="803"/>
    </row>
    <row r="9" spans="1:12" ht="14.1" customHeight="1" thickTop="1" thickBot="1">
      <c r="A9" s="803"/>
      <c r="B9" s="803"/>
      <c r="C9" s="803"/>
      <c r="D9" s="803"/>
      <c r="E9" s="803"/>
      <c r="F9" s="803"/>
      <c r="G9" s="803"/>
      <c r="H9" s="803"/>
      <c r="I9" s="803"/>
      <c r="J9" s="803"/>
      <c r="K9" s="803"/>
    </row>
    <row r="10" spans="1:12" ht="5.25" customHeight="1" thickTop="1" thickBot="1">
      <c r="A10" s="258"/>
      <c r="B10" s="259"/>
      <c r="C10" s="259"/>
      <c r="D10" s="259"/>
      <c r="E10" s="259"/>
      <c r="F10" s="259"/>
      <c r="G10" s="259"/>
      <c r="H10" s="259"/>
      <c r="I10" s="259"/>
      <c r="J10" s="259"/>
      <c r="K10" s="260"/>
    </row>
    <row r="11" spans="1:12" s="50" customFormat="1" ht="19.5" customHeight="1" thickTop="1" thickBot="1">
      <c r="A11" s="343" t="s">
        <v>5</v>
      </c>
      <c r="B11" s="804" t="s">
        <v>6</v>
      </c>
      <c r="C11" s="804"/>
      <c r="D11" s="804"/>
      <c r="E11" s="804"/>
      <c r="F11" s="804"/>
      <c r="G11" s="804"/>
      <c r="H11" s="343" t="s">
        <v>7</v>
      </c>
      <c r="I11" s="343" t="s">
        <v>8</v>
      </c>
      <c r="J11" s="343" t="s">
        <v>9</v>
      </c>
      <c r="K11" s="343" t="s">
        <v>10</v>
      </c>
    </row>
    <row r="12" spans="1:12" ht="5.25" customHeight="1" thickTop="1" thickBot="1">
      <c r="A12" s="258"/>
      <c r="B12" s="259"/>
      <c r="C12" s="259"/>
      <c r="D12" s="259"/>
      <c r="E12" s="259"/>
      <c r="F12" s="259"/>
      <c r="G12" s="259"/>
      <c r="H12" s="259"/>
      <c r="I12" s="259"/>
      <c r="J12" s="259"/>
      <c r="K12" s="260"/>
    </row>
    <row r="13" spans="1:12" s="50" customFormat="1" ht="15.75" customHeight="1" thickTop="1" thickBot="1">
      <c r="A13" s="344">
        <v>1</v>
      </c>
      <c r="B13" s="805" t="s">
        <v>439</v>
      </c>
      <c r="C13" s="805"/>
      <c r="D13" s="805"/>
      <c r="E13" s="805"/>
      <c r="F13" s="805"/>
      <c r="G13" s="805"/>
      <c r="H13" s="263"/>
      <c r="I13" s="263"/>
      <c r="J13" s="263"/>
      <c r="K13" s="263"/>
    </row>
    <row r="14" spans="1:12" s="50" customFormat="1" ht="15.75" customHeight="1" thickTop="1">
      <c r="A14" s="264">
        <v>1.1000000000000001</v>
      </c>
      <c r="B14" s="806" t="s">
        <v>79</v>
      </c>
      <c r="C14" s="806"/>
      <c r="D14" s="806"/>
      <c r="E14" s="806"/>
      <c r="F14" s="806"/>
      <c r="G14" s="806"/>
      <c r="H14" s="265" t="s">
        <v>13</v>
      </c>
      <c r="I14" s="87">
        <v>16</v>
      </c>
      <c r="J14" s="80">
        <v>27139</v>
      </c>
      <c r="K14" s="81">
        <f>+I14*J14</f>
        <v>434224</v>
      </c>
      <c r="L14" s="236"/>
    </row>
    <row r="15" spans="1:12" s="50" customFormat="1" ht="24.75" customHeight="1">
      <c r="A15" s="9">
        <v>1.2</v>
      </c>
      <c r="B15" s="549" t="s">
        <v>28</v>
      </c>
      <c r="C15" s="549"/>
      <c r="D15" s="549"/>
      <c r="E15" s="549"/>
      <c r="F15" s="549"/>
      <c r="G15" s="549"/>
      <c r="H15" s="230" t="s">
        <v>13</v>
      </c>
      <c r="I15" s="266">
        <f>3*2</f>
        <v>6</v>
      </c>
      <c r="J15" s="231">
        <v>65250.000000000007</v>
      </c>
      <c r="K15" s="82">
        <f t="shared" ref="K15:K34" si="0">+I15*J15</f>
        <v>391500.00000000006</v>
      </c>
      <c r="L15" s="236"/>
    </row>
    <row r="16" spans="1:12" s="50" customFormat="1" ht="15.75" customHeight="1">
      <c r="A16" s="264">
        <v>1.3</v>
      </c>
      <c r="B16" s="549" t="s">
        <v>29</v>
      </c>
      <c r="C16" s="549"/>
      <c r="D16" s="549"/>
      <c r="E16" s="549"/>
      <c r="F16" s="549"/>
      <c r="G16" s="549"/>
      <c r="H16" s="230" t="s">
        <v>23</v>
      </c>
      <c r="I16" s="266">
        <v>400</v>
      </c>
      <c r="J16" s="231">
        <f>+'[52]1,3'!G39</f>
        <v>4105.4166237500003</v>
      </c>
      <c r="K16" s="82">
        <f t="shared" si="0"/>
        <v>1642166.6495000001</v>
      </c>
      <c r="L16" s="236"/>
    </row>
    <row r="17" spans="1:12" s="50" customFormat="1" ht="52.5" customHeight="1">
      <c r="A17" s="9">
        <v>1.4</v>
      </c>
      <c r="B17" s="549" t="s">
        <v>30</v>
      </c>
      <c r="C17" s="549"/>
      <c r="D17" s="549"/>
      <c r="E17" s="549"/>
      <c r="F17" s="549"/>
      <c r="G17" s="549"/>
      <c r="H17" s="230" t="s">
        <v>11</v>
      </c>
      <c r="I17" s="266">
        <f>10+10+10+10</f>
        <v>40</v>
      </c>
      <c r="J17" s="231">
        <f>+'[52]1,4'!G42</f>
        <v>305533.83376249904</v>
      </c>
      <c r="K17" s="82">
        <f t="shared" si="0"/>
        <v>12221353.350499962</v>
      </c>
      <c r="L17" s="236"/>
    </row>
    <row r="18" spans="1:12" s="50" customFormat="1" ht="15.75" customHeight="1">
      <c r="A18" s="264">
        <v>1.5</v>
      </c>
      <c r="B18" s="549" t="s">
        <v>31</v>
      </c>
      <c r="C18" s="549"/>
      <c r="D18" s="549"/>
      <c r="E18" s="549"/>
      <c r="F18" s="549"/>
      <c r="G18" s="549"/>
      <c r="H18" s="230" t="s">
        <v>13</v>
      </c>
      <c r="I18" s="266">
        <v>0.63</v>
      </c>
      <c r="J18" s="231">
        <v>411999.99999999994</v>
      </c>
      <c r="K18" s="82">
        <f t="shared" si="0"/>
        <v>259559.99999999997</v>
      </c>
      <c r="L18" s="236"/>
    </row>
    <row r="19" spans="1:12" s="50" customFormat="1" ht="15.75" customHeight="1">
      <c r="A19" s="9">
        <v>1.6</v>
      </c>
      <c r="B19" s="549" t="s">
        <v>32</v>
      </c>
      <c r="C19" s="549"/>
      <c r="D19" s="549"/>
      <c r="E19" s="549"/>
      <c r="F19" s="549"/>
      <c r="G19" s="549"/>
      <c r="H19" s="230" t="s">
        <v>13</v>
      </c>
      <c r="I19" s="266">
        <f>12*0.18</f>
        <v>2.16</v>
      </c>
      <c r="J19" s="231">
        <v>1081944.4444444396</v>
      </c>
      <c r="K19" s="82">
        <f t="shared" si="0"/>
        <v>2336999.9999999898</v>
      </c>
      <c r="L19" s="236"/>
    </row>
    <row r="20" spans="1:12" s="50" customFormat="1" ht="25.5" customHeight="1">
      <c r="A20" s="264">
        <v>1.7</v>
      </c>
      <c r="B20" s="549" t="s">
        <v>33</v>
      </c>
      <c r="C20" s="549"/>
      <c r="D20" s="549"/>
      <c r="E20" s="549"/>
      <c r="F20" s="549"/>
      <c r="G20" s="549"/>
      <c r="H20" s="230" t="s">
        <v>14</v>
      </c>
      <c r="I20" s="266">
        <v>1</v>
      </c>
      <c r="J20" s="231">
        <v>1979736.52</v>
      </c>
      <c r="K20" s="82">
        <f t="shared" si="0"/>
        <v>1979736.52</v>
      </c>
      <c r="L20" s="236"/>
    </row>
    <row r="21" spans="1:12" s="50" customFormat="1" ht="26.25" customHeight="1">
      <c r="A21" s="9">
        <v>1.8</v>
      </c>
      <c r="B21" s="549" t="s">
        <v>34</v>
      </c>
      <c r="C21" s="549"/>
      <c r="D21" s="549"/>
      <c r="E21" s="549"/>
      <c r="F21" s="549"/>
      <c r="G21" s="549"/>
      <c r="H21" s="230" t="s">
        <v>13</v>
      </c>
      <c r="I21" s="266">
        <v>1.8</v>
      </c>
      <c r="J21" s="231">
        <v>785999.99999999988</v>
      </c>
      <c r="K21" s="82">
        <f t="shared" si="0"/>
        <v>1414799.9999999998</v>
      </c>
      <c r="L21" s="236"/>
    </row>
    <row r="22" spans="1:12" s="50" customFormat="1" ht="15.75" customHeight="1">
      <c r="A22" s="264">
        <v>1.9</v>
      </c>
      <c r="B22" s="549" t="s">
        <v>35</v>
      </c>
      <c r="C22" s="549"/>
      <c r="D22" s="549"/>
      <c r="E22" s="549"/>
      <c r="F22" s="549"/>
      <c r="G22" s="549"/>
      <c r="H22" s="230" t="s">
        <v>11</v>
      </c>
      <c r="I22" s="266">
        <f>12*0.5*0.4</f>
        <v>2.4000000000000004</v>
      </c>
      <c r="J22" s="231">
        <v>493646.19999999995</v>
      </c>
      <c r="K22" s="82">
        <f t="shared" si="0"/>
        <v>1184750.8800000001</v>
      </c>
      <c r="L22" s="236"/>
    </row>
    <row r="23" spans="1:12" s="50" customFormat="1" ht="15.75" customHeight="1">
      <c r="A23" s="229">
        <v>1.1000000000000001</v>
      </c>
      <c r="B23" s="549" t="s">
        <v>36</v>
      </c>
      <c r="C23" s="549"/>
      <c r="D23" s="549"/>
      <c r="E23" s="549"/>
      <c r="F23" s="549"/>
      <c r="G23" s="549"/>
      <c r="H23" s="230" t="s">
        <v>27</v>
      </c>
      <c r="I23" s="266">
        <f>3+3+2+2</f>
        <v>10</v>
      </c>
      <c r="J23" s="231">
        <v>40018.050000000003</v>
      </c>
      <c r="K23" s="82">
        <f t="shared" si="0"/>
        <v>400180.5</v>
      </c>
      <c r="L23" s="236"/>
    </row>
    <row r="24" spans="1:12" s="50" customFormat="1" ht="15.75" customHeight="1">
      <c r="A24" s="267">
        <v>1.1100000000000001</v>
      </c>
      <c r="B24" s="549" t="s">
        <v>37</v>
      </c>
      <c r="C24" s="549"/>
      <c r="D24" s="549"/>
      <c r="E24" s="549"/>
      <c r="F24" s="549"/>
      <c r="G24" s="549"/>
      <c r="H24" s="230" t="s">
        <v>13</v>
      </c>
      <c r="I24" s="266">
        <f>I15</f>
        <v>6</v>
      </c>
      <c r="J24" s="231">
        <v>58401.69</v>
      </c>
      <c r="K24" s="82">
        <f t="shared" si="0"/>
        <v>350410.14</v>
      </c>
      <c r="L24" s="236"/>
    </row>
    <row r="25" spans="1:12" s="50" customFormat="1" ht="15.75" customHeight="1">
      <c r="A25" s="229">
        <v>1.1200000000000001</v>
      </c>
      <c r="B25" s="549" t="s">
        <v>38</v>
      </c>
      <c r="C25" s="549"/>
      <c r="D25" s="549"/>
      <c r="E25" s="549"/>
      <c r="F25" s="549"/>
      <c r="G25" s="549"/>
      <c r="H25" s="230" t="s">
        <v>27</v>
      </c>
      <c r="I25" s="266">
        <f>I23*2</f>
        <v>20</v>
      </c>
      <c r="J25" s="231">
        <v>70617.62</v>
      </c>
      <c r="K25" s="82">
        <f t="shared" si="0"/>
        <v>1412352.4</v>
      </c>
      <c r="L25" s="236"/>
    </row>
    <row r="26" spans="1:12" s="50" customFormat="1" ht="26.25" customHeight="1">
      <c r="A26" s="267">
        <v>1.1299999999999999</v>
      </c>
      <c r="B26" s="549" t="s">
        <v>39</v>
      </c>
      <c r="C26" s="549"/>
      <c r="D26" s="549"/>
      <c r="E26" s="549"/>
      <c r="F26" s="549"/>
      <c r="G26" s="549"/>
      <c r="H26" s="230" t="s">
        <v>24</v>
      </c>
      <c r="I26" s="266">
        <v>10</v>
      </c>
      <c r="J26" s="231">
        <v>67541.31</v>
      </c>
      <c r="K26" s="82">
        <f t="shared" si="0"/>
        <v>675413.1</v>
      </c>
      <c r="L26" s="236"/>
    </row>
    <row r="27" spans="1:12" s="50" customFormat="1" ht="15.75" customHeight="1">
      <c r="A27" s="229">
        <v>1.1399999999999999</v>
      </c>
      <c r="B27" s="549" t="s">
        <v>40</v>
      </c>
      <c r="C27" s="549"/>
      <c r="D27" s="549"/>
      <c r="E27" s="549"/>
      <c r="F27" s="549"/>
      <c r="G27" s="549"/>
      <c r="H27" s="230" t="s">
        <v>27</v>
      </c>
      <c r="I27" s="266">
        <f>I25</f>
        <v>20</v>
      </c>
      <c r="J27" s="231">
        <v>21128.869999999984</v>
      </c>
      <c r="K27" s="82">
        <f t="shared" si="0"/>
        <v>422577.39999999967</v>
      </c>
      <c r="L27" s="236"/>
    </row>
    <row r="28" spans="1:12" s="50" customFormat="1" ht="15.75" customHeight="1">
      <c r="A28" s="267">
        <v>1.1499999999999999</v>
      </c>
      <c r="B28" s="549" t="s">
        <v>41</v>
      </c>
      <c r="C28" s="549"/>
      <c r="D28" s="549"/>
      <c r="E28" s="549"/>
      <c r="F28" s="549"/>
      <c r="G28" s="549"/>
      <c r="H28" s="230" t="s">
        <v>13</v>
      </c>
      <c r="I28" s="266">
        <v>8</v>
      </c>
      <c r="J28" s="231">
        <v>20295.340000000007</v>
      </c>
      <c r="K28" s="82">
        <f t="shared" si="0"/>
        <v>162362.72000000006</v>
      </c>
      <c r="L28" s="236"/>
    </row>
    <row r="29" spans="1:12" s="50" customFormat="1" ht="37.5" customHeight="1">
      <c r="A29" s="229">
        <v>1.1599999999999999</v>
      </c>
      <c r="B29" s="549" t="s">
        <v>42</v>
      </c>
      <c r="C29" s="549"/>
      <c r="D29" s="549"/>
      <c r="E29" s="549"/>
      <c r="F29" s="549"/>
      <c r="G29" s="549"/>
      <c r="H29" s="230" t="s">
        <v>14</v>
      </c>
      <c r="I29" s="266">
        <v>1</v>
      </c>
      <c r="J29" s="231">
        <v>503875</v>
      </c>
      <c r="K29" s="82">
        <f t="shared" si="0"/>
        <v>503875</v>
      </c>
      <c r="L29" s="236"/>
    </row>
    <row r="30" spans="1:12" s="50" customFormat="1" ht="51" customHeight="1">
      <c r="A30" s="267">
        <v>1.17</v>
      </c>
      <c r="B30" s="549" t="s">
        <v>43</v>
      </c>
      <c r="C30" s="549"/>
      <c r="D30" s="549"/>
      <c r="E30" s="549"/>
      <c r="F30" s="549"/>
      <c r="G30" s="549"/>
      <c r="H30" s="230" t="s">
        <v>14</v>
      </c>
      <c r="I30" s="266">
        <v>1</v>
      </c>
      <c r="J30" s="231">
        <v>2387400</v>
      </c>
      <c r="K30" s="82">
        <f t="shared" si="0"/>
        <v>2387400</v>
      </c>
      <c r="L30" s="236"/>
    </row>
    <row r="31" spans="1:12" s="50" customFormat="1" ht="15.75" customHeight="1">
      <c r="A31" s="229">
        <v>1.18</v>
      </c>
      <c r="B31" s="549" t="s">
        <v>44</v>
      </c>
      <c r="C31" s="549"/>
      <c r="D31" s="549"/>
      <c r="E31" s="549"/>
      <c r="F31" s="549"/>
      <c r="G31" s="549"/>
      <c r="H31" s="230" t="s">
        <v>14</v>
      </c>
      <c r="I31" s="266">
        <v>2</v>
      </c>
      <c r="J31" s="231">
        <v>160106.76999999999</v>
      </c>
      <c r="K31" s="82">
        <f t="shared" si="0"/>
        <v>320213.53999999998</v>
      </c>
      <c r="L31" s="236"/>
    </row>
    <row r="32" spans="1:12" s="50" customFormat="1" ht="15.75" customHeight="1">
      <c r="A32" s="267">
        <v>1.19</v>
      </c>
      <c r="B32" s="549" t="s">
        <v>45</v>
      </c>
      <c r="C32" s="549"/>
      <c r="D32" s="549"/>
      <c r="E32" s="549"/>
      <c r="F32" s="549"/>
      <c r="G32" s="549"/>
      <c r="H32" s="230" t="s">
        <v>13</v>
      </c>
      <c r="I32" s="266">
        <f>9.2*0.25*0.25</f>
        <v>0.57499999999999996</v>
      </c>
      <c r="J32" s="231">
        <v>735293.75999999966</v>
      </c>
      <c r="K32" s="82">
        <f t="shared" si="0"/>
        <v>422793.91199999978</v>
      </c>
      <c r="L32" s="236"/>
    </row>
    <row r="33" spans="1:15" s="50" customFormat="1" ht="28.5" customHeight="1">
      <c r="A33" s="229">
        <v>1.2</v>
      </c>
      <c r="B33" s="549" t="s">
        <v>46</v>
      </c>
      <c r="C33" s="549"/>
      <c r="D33" s="549"/>
      <c r="E33" s="549"/>
      <c r="F33" s="549"/>
      <c r="G33" s="549"/>
      <c r="H33" s="230" t="s">
        <v>13</v>
      </c>
      <c r="I33" s="266">
        <f>I26*0.15*0.2</f>
        <v>0.30000000000000004</v>
      </c>
      <c r="J33" s="231">
        <v>679466.66666999995</v>
      </c>
      <c r="K33" s="82">
        <f t="shared" si="0"/>
        <v>203840.00000100001</v>
      </c>
      <c r="L33" s="236"/>
    </row>
    <row r="34" spans="1:15" s="50" customFormat="1" ht="25.5" customHeight="1">
      <c r="A34" s="267">
        <v>1.21</v>
      </c>
      <c r="B34" s="549" t="s">
        <v>47</v>
      </c>
      <c r="C34" s="549"/>
      <c r="D34" s="549"/>
      <c r="E34" s="549"/>
      <c r="F34" s="549"/>
      <c r="G34" s="549"/>
      <c r="H34" s="230" t="s">
        <v>14</v>
      </c>
      <c r="I34" s="266">
        <v>1</v>
      </c>
      <c r="J34" s="231">
        <v>7276389.3000000007</v>
      </c>
      <c r="K34" s="82">
        <f t="shared" si="0"/>
        <v>7276389.3000000007</v>
      </c>
      <c r="L34" s="236"/>
    </row>
    <row r="35" spans="1:15" s="50" customFormat="1" ht="15.75" customHeight="1" thickBot="1">
      <c r="A35" s="807" t="s">
        <v>12</v>
      </c>
      <c r="B35" s="808"/>
      <c r="C35" s="808"/>
      <c r="D35" s="808"/>
      <c r="E35" s="808"/>
      <c r="F35" s="808"/>
      <c r="G35" s="808"/>
      <c r="H35" s="808"/>
      <c r="I35" s="808"/>
      <c r="J35" s="808"/>
      <c r="K35" s="83">
        <f>+SUM(K14:K34)</f>
        <v>36402899.412000947</v>
      </c>
      <c r="N35" s="273">
        <f>1.1*(1+0.15+0.05+0.05*1.16)*K35</f>
        <v>50374332.206326917</v>
      </c>
      <c r="O35" s="273">
        <f>N35/15</f>
        <v>3358288.8137551276</v>
      </c>
    </row>
    <row r="36" spans="1:15" ht="14.25" thickTop="1" thickBot="1">
      <c r="A36" s="609" t="s">
        <v>15</v>
      </c>
      <c r="B36" s="610"/>
      <c r="C36" s="610"/>
      <c r="D36" s="610"/>
      <c r="E36" s="610"/>
      <c r="F36" s="611"/>
      <c r="G36" s="612" t="s">
        <v>16</v>
      </c>
      <c r="H36" s="613"/>
      <c r="I36" s="613"/>
      <c r="J36" s="613"/>
      <c r="K36" s="614"/>
    </row>
    <row r="37" spans="1:15" ht="13.5" thickTop="1">
      <c r="A37" s="565" t="s">
        <v>75</v>
      </c>
      <c r="B37" s="566"/>
      <c r="C37" s="569"/>
      <c r="D37" s="570"/>
      <c r="E37" s="570"/>
      <c r="F37" s="571"/>
      <c r="G37" s="592" t="s">
        <v>17</v>
      </c>
      <c r="H37" s="593"/>
      <c r="I37" s="593"/>
      <c r="J37" s="16" t="s">
        <v>76</v>
      </c>
      <c r="K37" s="84">
        <f>+K35</f>
        <v>36402899.412000947</v>
      </c>
    </row>
    <row r="38" spans="1:15" ht="13.5" thickBot="1">
      <c r="A38" s="567"/>
      <c r="B38" s="809"/>
      <c r="C38" s="572"/>
      <c r="D38" s="811"/>
      <c r="E38" s="811"/>
      <c r="F38" s="812"/>
      <c r="G38" s="575" t="s">
        <v>18</v>
      </c>
      <c r="H38" s="576"/>
      <c r="I38" s="576"/>
      <c r="J38" s="238">
        <v>0.15</v>
      </c>
      <c r="K38" s="82">
        <f>K37*0.15</f>
        <v>5460434.9118001414</v>
      </c>
    </row>
    <row r="39" spans="1:15" ht="13.5" thickTop="1">
      <c r="A39" s="565" t="s">
        <v>77</v>
      </c>
      <c r="B39" s="566"/>
      <c r="C39" s="569"/>
      <c r="D39" s="570"/>
      <c r="E39" s="570"/>
      <c r="F39" s="571"/>
      <c r="G39" s="575" t="s">
        <v>19</v>
      </c>
      <c r="H39" s="576"/>
      <c r="I39" s="576"/>
      <c r="J39" s="238">
        <v>0.05</v>
      </c>
      <c r="K39" s="82">
        <f>K37*0.05</f>
        <v>1820144.9706000474</v>
      </c>
    </row>
    <row r="40" spans="1:15" ht="13.5" thickBot="1">
      <c r="A40" s="818"/>
      <c r="B40" s="809"/>
      <c r="C40" s="810"/>
      <c r="D40" s="811"/>
      <c r="E40" s="811"/>
      <c r="F40" s="812"/>
      <c r="G40" s="575" t="s">
        <v>20</v>
      </c>
      <c r="H40" s="576"/>
      <c r="I40" s="576"/>
      <c r="J40" s="238">
        <v>0.05</v>
      </c>
      <c r="K40" s="82">
        <f>K37*0.05</f>
        <v>1820144.9706000474</v>
      </c>
    </row>
    <row r="41" spans="1:15" ht="14.25" thickTop="1" thickBot="1">
      <c r="A41" s="565" t="s">
        <v>21</v>
      </c>
      <c r="B41" s="566"/>
      <c r="C41" s="577"/>
      <c r="D41" s="578"/>
      <c r="E41" s="578"/>
      <c r="F41" s="579"/>
      <c r="G41" s="818" t="s">
        <v>78</v>
      </c>
      <c r="H41" s="817"/>
      <c r="I41" s="809"/>
      <c r="J41" s="268">
        <v>0.16</v>
      </c>
      <c r="K41" s="269">
        <f>K40*0.16</f>
        <v>291223.19529600762</v>
      </c>
    </row>
    <row r="42" spans="1:15" ht="17.25" thickTop="1" thickBot="1">
      <c r="A42" s="818"/>
      <c r="B42" s="809"/>
      <c r="C42" s="814"/>
      <c r="D42" s="815"/>
      <c r="E42" s="815"/>
      <c r="F42" s="816"/>
      <c r="G42" s="584" t="s">
        <v>22</v>
      </c>
      <c r="H42" s="585"/>
      <c r="I42" s="585"/>
      <c r="J42" s="585"/>
      <c r="K42" s="20">
        <f>SUM(K37:K41)</f>
        <v>45794847.460297182</v>
      </c>
    </row>
    <row r="43" spans="1:15" ht="14.25" thickTop="1" thickBot="1"/>
    <row r="44" spans="1:15" ht="16.5" thickTop="1" thickBot="1">
      <c r="A44" s="541"/>
      <c r="B44" s="542"/>
      <c r="C44" s="542"/>
      <c r="D44" s="542"/>
      <c r="E44" s="542"/>
      <c r="F44" s="542"/>
      <c r="G44" s="543"/>
      <c r="H44" s="544" t="s">
        <v>123</v>
      </c>
      <c r="I44" s="544"/>
      <c r="J44" s="216">
        <v>0.08</v>
      </c>
      <c r="K44" s="30">
        <f>+K42*J44</f>
        <v>3663587.7968237745</v>
      </c>
    </row>
    <row r="45" spans="1:15" s="86" customFormat="1" ht="16.5" thickTop="1" thickBot="1">
      <c r="A45" s="44"/>
      <c r="B45" s="45"/>
      <c r="C45" s="45"/>
      <c r="D45" s="45"/>
      <c r="E45" s="45"/>
      <c r="F45" s="45"/>
      <c r="G45" s="45"/>
      <c r="H45" s="544" t="s">
        <v>269</v>
      </c>
      <c r="I45" s="544"/>
      <c r="J45" s="216">
        <v>0.02</v>
      </c>
      <c r="K45" s="270">
        <f>+K42*J45</f>
        <v>915896.94920594362</v>
      </c>
    </row>
    <row r="46" spans="1:15" ht="17.25" thickTop="1" thickBot="1">
      <c r="A46" s="545" t="s">
        <v>124</v>
      </c>
      <c r="B46" s="546"/>
      <c r="C46" s="546"/>
      <c r="D46" s="546"/>
      <c r="E46" s="546"/>
      <c r="F46" s="546"/>
      <c r="G46" s="546"/>
      <c r="H46" s="546"/>
      <c r="I46" s="546"/>
      <c r="J46" s="546" t="s">
        <v>125</v>
      </c>
      <c r="K46" s="31">
        <f>+K44+K42+K45</f>
        <v>50374332.206326902</v>
      </c>
      <c r="M46" s="69"/>
    </row>
    <row r="47" spans="1:15" ht="13.5" thickTop="1"/>
    <row r="49" spans="11:11">
      <c r="K49" s="271"/>
    </row>
  </sheetData>
  <mergeCells count="49">
    <mergeCell ref="A8:B9"/>
    <mergeCell ref="C8:K9"/>
    <mergeCell ref="A1:B4"/>
    <mergeCell ref="C1:J4"/>
    <mergeCell ref="K1:K4"/>
    <mergeCell ref="A6:B7"/>
    <mergeCell ref="C6:K7"/>
    <mergeCell ref="B23:G23"/>
    <mergeCell ref="B11:G11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A35:J35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6:F36"/>
    <mergeCell ref="G36:K36"/>
    <mergeCell ref="A37:B38"/>
    <mergeCell ref="C37:F38"/>
    <mergeCell ref="G37:I37"/>
    <mergeCell ref="G38:I38"/>
    <mergeCell ref="A44:G44"/>
    <mergeCell ref="H44:I44"/>
    <mergeCell ref="H45:I45"/>
    <mergeCell ref="A46:J46"/>
    <mergeCell ref="A39:B40"/>
    <mergeCell ref="C39:F40"/>
    <mergeCell ref="G39:I39"/>
    <mergeCell ref="G40:I40"/>
    <mergeCell ref="A41:B42"/>
    <mergeCell ref="C41:F42"/>
    <mergeCell ref="G41:I41"/>
    <mergeCell ref="G42:J42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26</vt:i4>
      </vt:variant>
    </vt:vector>
  </HeadingPairs>
  <TitlesOfParts>
    <vt:vector size="51" baseType="lpstr">
      <vt:lpstr>LINEA IMP </vt:lpstr>
      <vt:lpstr>RESUMEN</vt:lpstr>
      <vt:lpstr>LINEA IMP</vt:lpstr>
      <vt:lpstr>PTAP</vt:lpstr>
      <vt:lpstr>EQUIP POZO SENA</vt:lpstr>
      <vt:lpstr>CONST CASETA</vt:lpstr>
      <vt:lpstr>EQUIP POZO BATALLON</vt:lpstr>
      <vt:lpstr>CERR. POZO BOMBEO 1</vt:lpstr>
      <vt:lpstr>CERRAMIENTO POZO BOMBEO 1</vt:lpstr>
      <vt:lpstr>CERR. POZO BOMBEO 2</vt:lpstr>
      <vt:lpstr>CERRAMIENTO POZO BOMBEO</vt:lpstr>
      <vt:lpstr>ELECTRICA SENA POZO N1</vt:lpstr>
      <vt:lpstr>ELECTRICA BAT POZO N2</vt:lpstr>
      <vt:lpstr>CONST CASETA SENA</vt:lpstr>
      <vt:lpstr>COMPONENTE AMB SENA</vt:lpstr>
      <vt:lpstr>COMPONENTE SOCIAL SENA</vt:lpstr>
      <vt:lpstr>PRESUPUESTO SISO</vt:lpstr>
      <vt:lpstr>CERR. POZO BOMBEO SENA</vt:lpstr>
      <vt:lpstr>CERR. POZO BOMBEO BATALLON</vt:lpstr>
      <vt:lpstr>PRES ELECTRICO SENA POZO SENA</vt:lpstr>
      <vt:lpstr>PRES ELECTRICO BAT POZO BAT</vt:lpstr>
      <vt:lpstr>EMPALMES </vt:lpstr>
      <vt:lpstr>Hoja3</vt:lpstr>
      <vt:lpstr>RESUMEN (2)</vt:lpstr>
      <vt:lpstr>Hoja1</vt:lpstr>
      <vt:lpstr>'CERR. POZO BOMBEO 1'!Área_de_impresión</vt:lpstr>
      <vt:lpstr>'CERR. POZO BOMBEO 2'!Área_de_impresión</vt:lpstr>
      <vt:lpstr>'CERR. POZO BOMBEO BATALLON'!Área_de_impresión</vt:lpstr>
      <vt:lpstr>'CERR. POZO BOMBEO SENA'!Área_de_impresión</vt:lpstr>
      <vt:lpstr>'CERRAMIENTO POZO BOMBEO'!Área_de_impresión</vt:lpstr>
      <vt:lpstr>'CERRAMIENTO POZO BOMBEO 1'!Área_de_impresión</vt:lpstr>
      <vt:lpstr>'COMPONENTE AMB SENA'!Área_de_impresión</vt:lpstr>
      <vt:lpstr>'COMPONENTE SOCIAL SENA'!Área_de_impresión</vt:lpstr>
      <vt:lpstr>'CONST CASETA'!Área_de_impresión</vt:lpstr>
      <vt:lpstr>'CONST CASETA SENA'!Área_de_impresión</vt:lpstr>
      <vt:lpstr>'ELECTRICA BAT POZO N2'!Área_de_impresión</vt:lpstr>
      <vt:lpstr>'ELECTRICA SENA POZO N1'!Área_de_impresión</vt:lpstr>
      <vt:lpstr>'EMPALMES '!Área_de_impresión</vt:lpstr>
      <vt:lpstr>'EQUIP POZO BATALLON'!Área_de_impresión</vt:lpstr>
      <vt:lpstr>'EQUIP POZO SENA'!Área_de_impresión</vt:lpstr>
      <vt:lpstr>'LINEA IMP'!Área_de_impresión</vt:lpstr>
      <vt:lpstr>'LINEA IMP '!Área_de_impresión</vt:lpstr>
      <vt:lpstr>'PRES ELECTRICO BAT POZO BAT'!Área_de_impresión</vt:lpstr>
      <vt:lpstr>'PRESUPUESTO SISO'!Área_de_impresión</vt:lpstr>
      <vt:lpstr>PTAP!Área_de_impresión</vt:lpstr>
      <vt:lpstr>RESUMEN!Área_de_impresión</vt:lpstr>
      <vt:lpstr>'RESUMEN (2)'!Área_de_impresión</vt:lpstr>
      <vt:lpstr>'LINEA IMP'!Títulos_a_imprimir</vt:lpstr>
      <vt:lpstr>'LINEA IMP '!Títulos_a_imprimir</vt:lpstr>
      <vt:lpstr>'PRES ELECTRICO BAT POZO BAT'!Títulos_a_imprimir</vt:lpstr>
      <vt:lpstr>'PRES ELECTRICO SENA POZO SENA'!Títulos_a_imprimir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PRACTICANTE</dc:creator>
  <cp:lastModifiedBy>OSCAR ALEXANDER LEAL GANTIVAR</cp:lastModifiedBy>
  <cp:lastPrinted>2016-03-01T14:01:46Z</cp:lastPrinted>
  <dcterms:created xsi:type="dcterms:W3CDTF">2014-07-22T19:29:35Z</dcterms:created>
  <dcterms:modified xsi:type="dcterms:W3CDTF">2016-03-01T14:23:12Z</dcterms:modified>
</cp:coreProperties>
</file>